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9495" activeTab="1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<sst xmlns="http://schemas.openxmlformats.org/spreadsheetml/2006/main" count="393" uniqueCount="380">
  <si>
    <t>Утвержденные бюджетные назначения</t>
  </si>
  <si>
    <t>Исполнено</t>
  </si>
  <si>
    <t>(руб.)</t>
  </si>
  <si>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</si>
  <si>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</si>
  <si>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</si>
  <si>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</si>
  <si>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</si>
  <si>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</si>
  <si>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</si>
  <si>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</si>
  <si>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</si>
  <si>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</si>
  <si>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</si>
  <si>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</si>
  <si>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</si>
  <si>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</si>
  <si>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</si>
  <si>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</si>
  <si>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</si>
  <si>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</si>
  <si>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</si>
  <si>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</si>
  <si>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</si>
  <si>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</si>
  <si>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</si>
  <si>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</si>
  <si>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</si>
  <si>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</si>
  <si>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</si>
  <si>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</si>
  <si>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</si>
  <si>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</si>
  <si>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</si>
  <si>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</si>
  <si>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</si>
  <si>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</si>
  <si>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</si>
  <si>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</si>
  <si>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</si>
  <si>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</si>
  <si>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</si>
  <si>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</si>
  <si>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</si>
  <si>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</si>
  <si>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</si>
  <si>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</si>
  <si>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</si>
  <si>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</si>
  <si>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</si>
  <si>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</si>
  <si>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</si>
  <si>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</si>
  <si>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</si>
  <si>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</si>
  <si>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</si>
  <si>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</si>
  <si>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</si>
  <si>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</si>
  <si>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</si>
  <si>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</si>
  <si>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</si>
  <si>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</si>
  <si>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</si>
  <si>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</si>
  <si>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</si>
  <si>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</si>
  <si>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</si>
  <si>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</si>
  <si>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</si>
  <si>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</si>
  <si>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</si>
  <si>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</si>
  <si>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</si>
  <si>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</si>
  <si>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</si>
  <si>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</si>
  <si>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</si>
  <si>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</si>
  <si>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</si>
  <si>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</si>
  <si>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</si>
  <si>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</si>
  <si>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</si>
  <si>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</si>
  <si>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</si>
  <si>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</si>
  <si>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</si>
  <si>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</si>
  <si>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0702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</si>
  <si>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</si>
  <si>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</si>
  <si>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</si>
  <si>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</si>
  <si>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</si>
  <si>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</si>
  <si>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</si>
  <si>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</si>
  <si>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</si>
  <si>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</si>
  <si>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</si>
  <si>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</si>
  <si>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</si>
  <si>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</si>
  <si>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</si>
  <si>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</si>
  <si>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</si>
  <si>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</si>
  <si>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</si>
  <si>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</si>
  <si>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</si>
  <si>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</si>
  <si>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</si>
  <si>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</si>
  <si>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</si>
  <si>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</si>
  <si>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</si>
  <si>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</si>
  <si>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</si>
  <si>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</si>
  <si>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</si>
  <si>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</si>
  <si>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</si>
  <si>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</si>
  <si>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</si>
  <si>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</si>
  <si>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</si>
  <si>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</si>
  <si>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000 2 02 15001 05 0000 151</t>
  </si>
  <si>
    <t>Дотации бюджетам муниципальных районов на выравнивание бюджетной обеспеченности</t>
  </si>
  <si>
    <t>000 2 02 15002 00 0000 151</t>
  </si>
  <si>
    <t>Дотации бюджетам на поддержку мер по обеспечению сбалансированности бюджетов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</si>
  <si>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</si>
  <si>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</si>
  <si>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000 2 02 20000 00 0000 151</t>
  </si>
  <si>
    <t>Субсидии бюджетам бюджетной системы Российской Федерации (межбюджетные субсидии)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</si>
  <si>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</si>
  <si>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</si>
  <si>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</si>
  <si>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</si>
  <si>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* субсидии бюджетам муниципальных районов и городских округов Ивановской области на реализацию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</si>
  <si>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000 2 02 25519 00 0000 151</t>
  </si>
  <si>
    <t>Субсидия бюджетам на поддержку отрасли культуры</t>
  </si>
  <si>
    <t>000 2 02 25519 05 0000 151</t>
  </si>
  <si>
    <t>Субсидия бюджетам муниципальных районов на поддержку отрасли культуры</t>
  </si>
  <si>
    <t>000 2 02 29999 00 0000 151</t>
  </si>
  <si>
    <t>Прочие субсидии</t>
  </si>
  <si>
    <t>000 2 02 29999 05 0000 151</t>
  </si>
  <si>
    <t>Прочие субсидии бюджетам муниципальных районов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</si>
  <si>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</si>
  <si>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* субсидии бюджетам муниципальных районов и городских округов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</si>
  <si>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</si>
  <si>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000 2 02 30000 00 0000 151</t>
  </si>
  <si>
    <t>Субвенции бюджетам бюджетной системы Российской Федерации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</si>
  <si>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</si>
  <si>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</si>
  <si>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</si>
  <si>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</si>
  <si>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</si>
  <si>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</si>
  <si>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</si>
  <si>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</si>
  <si>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* субвенции бюджетам муниципальных районов и городских округов на осуществление 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</si>
  <si>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</si>
  <si>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000 2 02 39999 00 0000 151</t>
  </si>
  <si>
    <t>Прочие субвенции</t>
  </si>
  <si>
    <t>000 2 02 39999 05 0000 151</t>
  </si>
  <si>
    <t>Прочие субвенции бюджетам муниципальных районов</t>
  </si>
  <si>
    <t>* 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</si>
  <si>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</si>
  <si>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000   2 02 40000 00 0000 151</t>
  </si>
  <si>
    <t>Иные межбюджетные трансферты</t>
  </si>
  <si>
    <t>000   2 02 40014 00 0000 151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</si>
  <si>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</si>
  <si>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</si>
  <si>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</si>
  <si>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</si>
  <si>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Уточненные бюджетные назначения</t>
  </si>
  <si>
    <t>% исполнения к уточненным бюджетным назначениям</t>
  </si>
  <si>
    <t>Абсолютная сумма</t>
  </si>
  <si>
    <t>Темп роста %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</si>
  <si>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</si>
  <si>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</si>
  <si>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</si>
  <si>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000 1 06 01030 05 0000 110</t>
  </si>
  <si>
    <t xml:space="preserve"> 000 1 06 01000 00 0000 110</t>
  </si>
  <si>
    <t xml:space="preserve"> 000 1 06 00000 00 0000 000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</si>
  <si>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</si>
  <si>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</si>
  <si>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000 1 09 00000 00 0000 000</t>
  </si>
  <si>
    <t>000 1 08 07000 01 0000 110</t>
  </si>
  <si>
    <t>000 1 08 07150 01 0000 110</t>
  </si>
  <si>
    <t>Плата за сбросы загрязняющих веществ в водные объекты</t>
  </si>
  <si>
    <t>000 1 12 01030 01 0000 120</t>
  </si>
  <si>
    <t xml:space="preserve"> 000 1 16 08000 01 0000 140</t>
  </si>
  <si>
    <t xml:space="preserve"> 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</si>
  <si>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</si>
  <si>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</si>
  <si>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</si>
  <si>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</si>
  <si>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</si>
  <si>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</si>
  <si>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000 1 16 33000 00 0000 140</t>
  </si>
  <si>
    <t>000 1 16 33050 05 0000 140</t>
  </si>
  <si>
    <t>000 1 17 00000 00 0000 000</t>
  </si>
  <si>
    <t>ПРОЧИЕ НЕНАЛОГОВЫЕ ДОХОДЫ</t>
  </si>
  <si>
    <t xml:space="preserve"> 000 1 17 05000 00 0000 180</t>
  </si>
  <si>
    <t>Прочие неналоговые доходы</t>
  </si>
  <si>
    <t xml:space="preserve"> 000 1 17 05050 05 0000 180</t>
  </si>
  <si>
    <t>Прочие неналоговые доходы бюджетов муниципальных районов</t>
  </si>
  <si>
    <t xml:space="preserve"> 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</si>
  <si>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</si>
  <si>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000 1 09 04000 00 0000 110</t>
  </si>
  <si>
    <t>000 1 09 04050 00 0000 110</t>
  </si>
  <si>
    <t>000 1 09 04053 05 0000 110</t>
  </si>
  <si>
    <t>000 1 09 07000 00 0000 110</t>
  </si>
  <si>
    <t>000 1 09 07050 00 0000 110</t>
  </si>
  <si>
    <t>000 1 09 07053 05 0000 110</t>
  </si>
  <si>
    <t>Прочие местные налоги и сборы, мобилизуемые на территориях муниципальных районов</t>
  </si>
  <si>
    <t>Прочие местные налоги и сборы</t>
  </si>
  <si>
    <t>Прочие налоги и сборы (по отмененным местным налогам и сборам)</t>
  </si>
  <si>
    <t>Земельный налог (по обязательствам, возникшим до 1 января 2006 года), мобилизуемый на межселенных территориях</t>
  </si>
  <si>
    <t>Земельный налог (по обязательствам, возникшим до 1 января 2006 года)</t>
  </si>
  <si>
    <t>Налоги на имущество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</si>
  <si>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</si>
  <si>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</si>
  <si>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</si>
  <si>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</si>
  <si>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</si>
  <si>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</si>
  <si>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000 2 02 02051 00 0000 151</t>
  </si>
  <si>
    <t>000 2 02 02051 05 0000 151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</si>
  <si>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</si>
  <si>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</si>
  <si>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</si>
  <si>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</si>
  <si>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000 2 19 05000 05 0000 151</t>
  </si>
  <si>
    <t>Наименование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</si>
  <si>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</si>
  <si>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</si>
  <si>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</si>
  <si>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</si>
  <si>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</si>
  <si>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</si>
  <si>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</si>
  <si>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</si>
  <si>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</si>
  <si>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</si>
  <si>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</si>
  <si>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</si>
  <si>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</si>
  <si>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</si>
  <si>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</si>
  <si>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</si>
  <si>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</si>
  <si>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</si>
  <si>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</si>
  <si>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</si>
  <si>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</si>
  <si>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</si>
  <si>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</si>
  <si>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</si>
  <si>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</si>
  <si>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</si>
  <si>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</si>
  <si>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</si>
  <si>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</si>
  <si>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</si>
  <si>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</si>
  <si>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</si>
  <si>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</si>
  <si>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0100</t>
  </si>
  <si>
    <t>0102</t>
  </si>
  <si>
    <t>0104</t>
  </si>
  <si>
    <t>0106</t>
  </si>
  <si>
    <t>0111</t>
  </si>
  <si>
    <t>0113</t>
  </si>
  <si>
    <t>0300</t>
  </si>
  <si>
    <t>0314</t>
  </si>
  <si>
    <t>0400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</si>
  <si>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</si>
  <si>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</si>
  <si>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</si>
  <si>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</si>
  <si>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</si>
  <si>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</si>
  <si>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</si>
  <si>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</si>
  <si>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</si>
  <si>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0703</t>
  </si>
  <si>
    <t>0705</t>
  </si>
  <si>
    <t>0707</t>
  </si>
  <si>
    <t>0709</t>
  </si>
  <si>
    <t>0800</t>
  </si>
  <si>
    <t>0801</t>
  </si>
  <si>
    <t>Результат исполнения бюджета (дефицит / профицит)</t>
  </si>
  <si>
    <t>1. Доходы</t>
  </si>
  <si>
    <t>2. Расходы</t>
  </si>
  <si>
    <t>Сельское хозяйство и рыболовство</t>
  </si>
  <si>
    <t>0405</t>
  </si>
  <si>
    <t>Охрана семьи и детства</t>
  </si>
  <si>
    <t>1004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</si>
  <si>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</si>
  <si>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</si>
  <si>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* 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</si>
  <si>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</si>
  <si>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</si>
  <si>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</si>
  <si>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</si>
  <si>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000 1 17 01000 00 0000 180</t>
  </si>
  <si>
    <t>Невыясненные поступления</t>
  </si>
  <si>
    <t>Невыясненные поступления, зачисляемые в бюджеты муниципальных районов</t>
  </si>
  <si>
    <t>000 1 17 01050 05 0000 180</t>
  </si>
  <si>
    <t>000 1 09 04010 02 0000 110</t>
  </si>
  <si>
    <t>Налог на имущество предприятий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</si>
  <si>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</si>
  <si>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</si>
  <si>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000 1 16 03000 00 0000 140</t>
  </si>
  <si>
    <t>000 1 16 03010 01 0000 140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</si>
  <si>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</si>
  <si>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</si>
  <si>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</si>
  <si>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</si>
  <si>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000 2 02 30007 00 0000 151</t>
  </si>
  <si>
    <t>000 2 02 30007 15 0000 151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</si>
  <si>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</si>
  <si>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</si>
  <si>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</si>
  <si>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</si>
  <si>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000 2 02 30021 00 0000 151</t>
  </si>
  <si>
    <t>000 2 02 30021 05 0000 151</t>
  </si>
  <si>
    <t>000 1 05 04000 02 0000 110</t>
  </si>
  <si>
    <t>000 1 05 04020 02 0000 110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</si>
  <si>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</si>
  <si>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</si>
  <si>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</si>
  <si>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</si>
  <si>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</si>
  <si>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000 1 16 21050 05 0000 140</t>
  </si>
  <si>
    <t>* субсидии бюджетам муниципальных образований на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капитальный ремонт и ремонт</t>
  </si>
  <si>
    <t>* субсидии бюджетам муниципальных районов и городских округов на организацию целевой подготовки педагогов дляч работы в муниципальных образовательных организациях Ивановской области</t>
  </si>
  <si>
    <t>000 1 05 03020 01 0000 110</t>
  </si>
  <si>
    <t>Единый сельскохозяйственный налог )за налоговые периоды, истекшие до 1 января 2011 года)</t>
  </si>
  <si>
    <t>000 1 09 06000 02 0000 110</t>
  </si>
  <si>
    <t>Прочие налоги и сборы (по отмененным налогам и сборам субъектов Российской Федерации)</t>
  </si>
  <si>
    <t>Налог с продаж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</si>
  <si>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</si>
  <si>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</si>
  <si>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000 1 09 07030 00 0000 110</t>
  </si>
  <si>
    <t>000 1 09 07033 05 0000 110</t>
  </si>
  <si>
    <t>000 1 09 06010 02 0000 110</t>
  </si>
  <si>
    <t>Исполнение бюджета Савинского муниципального района за 2018 год</t>
  </si>
  <si>
    <t>* субвенций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</si>
  <si>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</si>
  <si>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</si>
  <si>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</si>
  <si>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</si>
  <si>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000 1 11 07000 00 0000 120</t>
  </si>
  <si>
    <t>000 1 11 07010 00 0000 120</t>
  </si>
  <si>
    <t>000 1 11 07015 05 0000 120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</si>
  <si>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</si>
  <si>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</si>
  <si>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</si>
  <si>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000 1 14 06300 00 0000 430</t>
  </si>
  <si>
    <t>000 1 14 06310 00 0000 430</t>
  </si>
  <si>
    <t>000 1 14 06313 05 0000 430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</si>
  <si>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</si>
  <si>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</si>
  <si>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</si>
  <si>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</si>
  <si>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</si>
  <si>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*субсидии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</si>
  <si>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*субсидии бюджетам муниципальных робразований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</si>
  <si>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*субсидии бюджетам муниципальных образований наИвановской области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</si>
  <si>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000 1 12 01041 01 0000 120</t>
  </si>
  <si>
    <t>Плата за размещение отходов производства</t>
  </si>
  <si>
    <t>Аналитические данные в сравнении с соответсвующим периодом 2017 г.</t>
  </si>
  <si>
    <t>по состоянию на 01.07.2018 г.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</si>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</sst>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4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7" fillId="0" borderId="0">
      <alignment horizontal="center"/>
      <protection/>
    </xf>
    <xf numFmtId="4" fontId="59" fillId="0" borderId="1">
      <alignment horizontal="right"/>
      <protection/>
    </xf>
    <xf numFmtId="4" fontId="59" fillId="0" borderId="1">
      <alignment horizontal="right"/>
      <protection/>
    </xf>
    <xf numFmtId="4" fontId="59" fillId="0" borderId="1">
      <alignment horizontal="right"/>
      <protection/>
    </xf>
    <xf numFmtId="4" fontId="59" fillId="0" borderId="1">
      <alignment horizontal="right"/>
      <protection/>
    </xf>
    <xf numFmtId="49" fontId="7" fillId="0" borderId="2">
      <alignment horizontal="center" wrapText="1"/>
      <protection/>
    </xf>
    <xf numFmtId="4" fontId="59" fillId="0" borderId="3">
      <alignment horizontal="right"/>
      <protection/>
    </xf>
    <xf numFmtId="4" fontId="59" fillId="0" borderId="3">
      <alignment horizontal="right"/>
      <protection/>
    </xf>
    <xf numFmtId="4" fontId="59" fillId="0" borderId="3">
      <alignment horizontal="right"/>
      <protection/>
    </xf>
    <xf numFmtId="4" fontId="59" fillId="0" borderId="3">
      <alignment horizontal="right"/>
      <protection/>
    </xf>
    <xf numFmtId="49" fontId="7" fillId="0" borderId="4">
      <alignment horizontal="center" wrapText="1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7" fillId="0" borderId="5">
      <alignment horizontal="center"/>
      <protection/>
    </xf>
    <xf numFmtId="0" fontId="59" fillId="0" borderId="6">
      <alignment horizontal="left" wrapText="1"/>
      <protection/>
    </xf>
    <xf numFmtId="0" fontId="59" fillId="0" borderId="6">
      <alignment horizontal="left" wrapText="1"/>
      <protection/>
    </xf>
    <xf numFmtId="0" fontId="59" fillId="0" borderId="6">
      <alignment horizontal="left" wrapText="1"/>
      <protection/>
    </xf>
    <xf numFmtId="0" fontId="59" fillId="0" borderId="6">
      <alignment horizontal="left" wrapText="1"/>
      <protection/>
    </xf>
    <xf numFmtId="49" fontId="7" fillId="0" borderId="7">
      <alignment/>
      <protection/>
    </xf>
    <xf numFmtId="0" fontId="59" fillId="0" borderId="8">
      <alignment horizontal="left" wrapText="1" indent="1"/>
      <protection/>
    </xf>
    <xf numFmtId="0" fontId="59" fillId="0" borderId="8">
      <alignment horizontal="left" wrapText="1" indent="1"/>
      <protection/>
    </xf>
    <xf numFmtId="0" fontId="59" fillId="0" borderId="8">
      <alignment horizontal="left" wrapText="1" indent="1"/>
      <protection/>
    </xf>
    <xf numFmtId="0" fontId="59" fillId="0" borderId="8">
      <alignment horizontal="left" wrapText="1" indent="1"/>
      <protection/>
    </xf>
    <xf numFmtId="4" fontId="7" fillId="0" borderId="5">
      <alignment horizontal="right"/>
      <protection/>
    </xf>
    <xf numFmtId="0" fontId="60" fillId="0" borderId="9">
      <alignment horizontal="left" wrapText="1"/>
      <protection/>
    </xf>
    <xf numFmtId="0" fontId="60" fillId="0" borderId="9">
      <alignment horizontal="left" wrapText="1"/>
      <protection/>
    </xf>
    <xf numFmtId="0" fontId="60" fillId="0" borderId="9">
      <alignment horizontal="left" wrapText="1"/>
      <protection/>
    </xf>
    <xf numFmtId="0" fontId="60" fillId="0" borderId="9">
      <alignment horizontal="left" wrapText="1"/>
      <protection/>
    </xf>
    <xf numFmtId="4" fontId="7" fillId="0" borderId="2">
      <alignment horizontal="right"/>
      <protection/>
    </xf>
    <xf numFmtId="0" fontId="59" fillId="20" borderId="0">
      <alignment/>
      <protection/>
    </xf>
    <xf numFmtId="0" fontId="59" fillId="20" borderId="0">
      <alignment/>
      <protection/>
    </xf>
    <xf numFmtId="0" fontId="59" fillId="20" borderId="0">
      <alignment/>
      <protection/>
    </xf>
    <xf numFmtId="0" fontId="59" fillId="20" borderId="0">
      <alignment/>
      <protection/>
    </xf>
    <xf numFmtId="49" fontId="7" fillId="0" borderId="0">
      <alignment horizontal="right"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4" fontId="7" fillId="0" borderId="11">
      <alignment horizontal="right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49" fontId="7" fillId="0" borderId="12">
      <alignment horizontal="center"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4" fontId="7" fillId="0" borderId="13">
      <alignment horizontal="right"/>
      <protection/>
    </xf>
    <xf numFmtId="4" fontId="59" fillId="0" borderId="14">
      <alignment horizontal="right"/>
      <protection/>
    </xf>
    <xf numFmtId="4" fontId="59" fillId="0" borderId="14">
      <alignment horizontal="right"/>
      <protection/>
    </xf>
    <xf numFmtId="4" fontId="59" fillId="0" borderId="14">
      <alignment horizontal="right"/>
      <protection/>
    </xf>
    <xf numFmtId="4" fontId="59" fillId="0" borderId="14">
      <alignment horizontal="right"/>
      <protection/>
    </xf>
    <xf numFmtId="0" fontId="7" fillId="0" borderId="15">
      <alignment horizontal="left" wrapText="1"/>
      <protection/>
    </xf>
    <xf numFmtId="49" fontId="59" fillId="0" borderId="9">
      <alignment horizontal="center"/>
      <protection/>
    </xf>
    <xf numFmtId="49" fontId="59" fillId="0" borderId="9">
      <alignment horizontal="center"/>
      <protection/>
    </xf>
    <xf numFmtId="49" fontId="59" fillId="0" borderId="9">
      <alignment horizontal="center"/>
      <protection/>
    </xf>
    <xf numFmtId="49" fontId="59" fillId="0" borderId="9">
      <alignment horizontal="center"/>
      <protection/>
    </xf>
    <xf numFmtId="0" fontId="2" fillId="0" borderId="16">
      <alignment horizontal="left" wrapText="1"/>
      <protection/>
    </xf>
    <xf numFmtId="4" fontId="59" fillId="0" borderId="17">
      <alignment horizontal="right"/>
      <protection/>
    </xf>
    <xf numFmtId="4" fontId="59" fillId="0" borderId="17">
      <alignment horizontal="right"/>
      <protection/>
    </xf>
    <xf numFmtId="4" fontId="59" fillId="0" borderId="17">
      <alignment horizontal="right"/>
      <protection/>
    </xf>
    <xf numFmtId="4" fontId="59" fillId="0" borderId="17">
      <alignment horizontal="right"/>
      <protection/>
    </xf>
    <xf numFmtId="0" fontId="7" fillId="0" borderId="18">
      <alignment horizontal="left" wrapText="1" indent="1"/>
      <protection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5" fillId="0" borderId="19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7" fillId="0" borderId="7">
      <alignment/>
      <protection/>
    </xf>
    <xf numFmtId="0" fontId="59" fillId="0" borderId="20">
      <alignment horizontal="left" wrapText="1"/>
      <protection/>
    </xf>
    <xf numFmtId="0" fontId="59" fillId="0" borderId="20">
      <alignment horizontal="left" wrapText="1"/>
      <protection/>
    </xf>
    <xf numFmtId="0" fontId="59" fillId="0" borderId="20">
      <alignment horizontal="left" wrapText="1"/>
      <protection/>
    </xf>
    <xf numFmtId="0" fontId="59" fillId="0" borderId="20">
      <alignment horizontal="left" wrapText="1"/>
      <protection/>
    </xf>
    <xf numFmtId="0" fontId="5" fillId="0" borderId="7">
      <alignment/>
      <protection/>
    </xf>
    <xf numFmtId="0" fontId="59" fillId="0" borderId="21">
      <alignment horizontal="left" wrapText="1" indent="1"/>
      <protection/>
    </xf>
    <xf numFmtId="0" fontId="59" fillId="0" borderId="21">
      <alignment horizontal="left" wrapText="1" indent="1"/>
      <protection/>
    </xf>
    <xf numFmtId="0" fontId="59" fillId="0" borderId="21">
      <alignment horizontal="left" wrapText="1" indent="1"/>
      <protection/>
    </xf>
    <xf numFmtId="0" fontId="59" fillId="0" borderId="21">
      <alignment horizontal="left" wrapText="1" indent="1"/>
      <protection/>
    </xf>
    <xf numFmtId="0" fontId="2" fillId="0" borderId="0">
      <alignment horizontal="center"/>
      <protection/>
    </xf>
    <xf numFmtId="0" fontId="59" fillId="0" borderId="20">
      <alignment horizontal="left" wrapText="1" indent="2"/>
      <protection/>
    </xf>
    <xf numFmtId="0" fontId="59" fillId="0" borderId="20">
      <alignment horizontal="left" wrapText="1" indent="2"/>
      <protection/>
    </xf>
    <xf numFmtId="0" fontId="59" fillId="0" borderId="20">
      <alignment horizontal="left" wrapText="1" indent="2"/>
      <protection/>
    </xf>
    <xf numFmtId="0" fontId="59" fillId="0" borderId="20">
      <alignment horizontal="left" wrapText="1" indent="2"/>
      <protection/>
    </xf>
    <xf numFmtId="0" fontId="2" fillId="0" borderId="7">
      <alignment/>
      <protection/>
    </xf>
    <xf numFmtId="0" fontId="59" fillId="0" borderId="6">
      <alignment horizontal="left" wrapText="1" indent="2"/>
      <protection/>
    </xf>
    <xf numFmtId="0" fontId="59" fillId="0" borderId="6">
      <alignment horizontal="left" wrapText="1" indent="2"/>
      <protection/>
    </xf>
    <xf numFmtId="0" fontId="59" fillId="0" borderId="6">
      <alignment horizontal="left" wrapText="1" indent="2"/>
      <protection/>
    </xf>
    <xf numFmtId="0" fontId="59" fillId="0" borderId="6">
      <alignment horizontal="left" wrapText="1" indent="2"/>
      <protection/>
    </xf>
    <xf numFmtId="0" fontId="7" fillId="0" borderId="22">
      <alignment horizontal="left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 wrapText="1"/>
      <protection/>
    </xf>
    <xf numFmtId="0" fontId="59" fillId="0" borderId="0">
      <alignment horizontal="center" wrapText="1"/>
      <protection/>
    </xf>
    <xf numFmtId="0" fontId="7" fillId="0" borderId="23">
      <alignment horizontal="left" wrapText="1" indent="1"/>
      <protection/>
    </xf>
    <xf numFmtId="49" fontId="59" fillId="0" borderId="10">
      <alignment horizontal="left"/>
      <protection/>
    </xf>
    <xf numFmtId="49" fontId="59" fillId="0" borderId="10">
      <alignment horizontal="left"/>
      <protection/>
    </xf>
    <xf numFmtId="49" fontId="59" fillId="0" borderId="10">
      <alignment horizontal="left"/>
      <protection/>
    </xf>
    <xf numFmtId="49" fontId="59" fillId="0" borderId="10">
      <alignment horizontal="left"/>
      <protection/>
    </xf>
    <xf numFmtId="0" fontId="7" fillId="0" borderId="22">
      <alignment horizontal="left" wrapText="1" indent="1"/>
      <protection/>
    </xf>
    <xf numFmtId="49" fontId="59" fillId="0" borderId="24">
      <alignment horizontal="center" wrapText="1"/>
      <protection/>
    </xf>
    <xf numFmtId="49" fontId="59" fillId="0" borderId="24">
      <alignment horizontal="center" wrapText="1"/>
      <protection/>
    </xf>
    <xf numFmtId="49" fontId="59" fillId="0" borderId="24">
      <alignment horizontal="center" wrapText="1"/>
      <protection/>
    </xf>
    <xf numFmtId="49" fontId="59" fillId="0" borderId="24">
      <alignment horizontal="center" wrapText="1"/>
      <protection/>
    </xf>
    <xf numFmtId="0" fontId="5" fillId="21" borderId="25">
      <alignment/>
      <protection/>
    </xf>
    <xf numFmtId="49" fontId="59" fillId="0" borderId="24">
      <alignment horizontal="left" wrapText="1"/>
      <protection/>
    </xf>
    <xf numFmtId="49" fontId="59" fillId="0" borderId="24">
      <alignment horizontal="left" wrapText="1"/>
      <protection/>
    </xf>
    <xf numFmtId="49" fontId="59" fillId="0" borderId="24">
      <alignment horizontal="left" wrapText="1"/>
      <protection/>
    </xf>
    <xf numFmtId="49" fontId="59" fillId="0" borderId="24">
      <alignment horizontal="left" wrapText="1"/>
      <protection/>
    </xf>
    <xf numFmtId="0" fontId="7" fillId="0" borderId="26">
      <alignment horizontal="left" wrapText="1" indent="1"/>
      <protection/>
    </xf>
    <xf numFmtId="49" fontId="59" fillId="0" borderId="24">
      <alignment horizontal="center" shrinkToFit="1"/>
      <protection/>
    </xf>
    <xf numFmtId="49" fontId="59" fillId="0" borderId="24">
      <alignment horizontal="center" shrinkToFit="1"/>
      <protection/>
    </xf>
    <xf numFmtId="49" fontId="59" fillId="0" borderId="24">
      <alignment horizontal="center" shrinkToFit="1"/>
      <protection/>
    </xf>
    <xf numFmtId="49" fontId="59" fillId="0" borderId="24">
      <alignment horizontal="center" shrinkToFit="1"/>
      <protection/>
    </xf>
    <xf numFmtId="0" fontId="7" fillId="0" borderId="0">
      <alignment horizontal="center" wrapText="1"/>
      <protection/>
    </xf>
    <xf numFmtId="49" fontId="59" fillId="0" borderId="1">
      <alignment horizontal="center" shrinkToFit="1"/>
      <protection/>
    </xf>
    <xf numFmtId="49" fontId="59" fillId="0" borderId="1">
      <alignment horizontal="center" shrinkToFit="1"/>
      <protection/>
    </xf>
    <xf numFmtId="49" fontId="59" fillId="0" borderId="1">
      <alignment horizontal="center" shrinkToFit="1"/>
      <protection/>
    </xf>
    <xf numFmtId="49" fontId="59" fillId="0" borderId="1">
      <alignment horizontal="center" shrinkToFit="1"/>
      <protection/>
    </xf>
    <xf numFmtId="49" fontId="7" fillId="0" borderId="7">
      <alignment horizontal="left"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0" fontId="59" fillId="0" borderId="8">
      <alignment horizontal="left" wrapText="1"/>
      <protection/>
    </xf>
    <xf numFmtId="49" fontId="7" fillId="0" borderId="27">
      <alignment horizontal="center" wrapText="1"/>
      <protection/>
    </xf>
    <xf numFmtId="0" fontId="59" fillId="0" borderId="6">
      <alignment horizontal="left" wrapText="1" indent="1"/>
      <protection/>
    </xf>
    <xf numFmtId="0" fontId="59" fillId="0" borderId="6">
      <alignment horizontal="left" wrapText="1" indent="1"/>
      <protection/>
    </xf>
    <xf numFmtId="0" fontId="59" fillId="0" borderId="6">
      <alignment horizontal="left" wrapText="1" indent="1"/>
      <protection/>
    </xf>
    <xf numFmtId="0" fontId="59" fillId="0" borderId="6">
      <alignment horizontal="left" wrapText="1" indent="1"/>
      <protection/>
    </xf>
    <xf numFmtId="49" fontId="7" fillId="0" borderId="27">
      <alignment horizontal="center" shrinkToFit="1"/>
      <protection/>
    </xf>
    <xf numFmtId="0" fontId="59" fillId="0" borderId="8">
      <alignment horizontal="left" wrapText="1" indent="2"/>
      <protection/>
    </xf>
    <xf numFmtId="0" fontId="59" fillId="0" borderId="8">
      <alignment horizontal="left" wrapText="1" indent="2"/>
      <protection/>
    </xf>
    <xf numFmtId="0" fontId="59" fillId="0" borderId="8">
      <alignment horizontal="left" wrapText="1" indent="2"/>
      <protection/>
    </xf>
    <xf numFmtId="0" fontId="59" fillId="0" borderId="8">
      <alignment horizontal="left" wrapText="1" indent="2"/>
      <protection/>
    </xf>
    <xf numFmtId="49" fontId="7" fillId="0" borderId="5">
      <alignment horizontal="center" shrinkToFit="1"/>
      <protection/>
    </xf>
    <xf numFmtId="0" fontId="58" fillId="0" borderId="28">
      <alignment/>
      <protection/>
    </xf>
    <xf numFmtId="0" fontId="58" fillId="0" borderId="28">
      <alignment/>
      <protection/>
    </xf>
    <xf numFmtId="0" fontId="58" fillId="0" borderId="28">
      <alignment/>
      <protection/>
    </xf>
    <xf numFmtId="0" fontId="58" fillId="0" borderId="28">
      <alignment/>
      <protection/>
    </xf>
    <xf numFmtId="0" fontId="7" fillId="0" borderId="29">
      <alignment horizontal="left" wrapText="1"/>
      <protection/>
    </xf>
    <xf numFmtId="0" fontId="58" fillId="0" borderId="30">
      <alignment/>
      <protection/>
    </xf>
    <xf numFmtId="0" fontId="58" fillId="0" borderId="30">
      <alignment/>
      <protection/>
    </xf>
    <xf numFmtId="0" fontId="58" fillId="0" borderId="30">
      <alignment/>
      <protection/>
    </xf>
    <xf numFmtId="0" fontId="58" fillId="0" borderId="30">
      <alignment/>
      <protection/>
    </xf>
    <xf numFmtId="0" fontId="7" fillId="0" borderId="15">
      <alignment horizontal="left" wrapText="1" indent="1"/>
      <protection/>
    </xf>
    <xf numFmtId="49" fontId="59" fillId="0" borderId="14">
      <alignment horizontal="center"/>
      <protection/>
    </xf>
    <xf numFmtId="49" fontId="59" fillId="0" borderId="14">
      <alignment horizontal="center"/>
      <protection/>
    </xf>
    <xf numFmtId="49" fontId="59" fillId="0" borderId="14">
      <alignment horizontal="center"/>
      <protection/>
    </xf>
    <xf numFmtId="49" fontId="59" fillId="0" borderId="14">
      <alignment horizontal="center"/>
      <protection/>
    </xf>
    <xf numFmtId="0" fontId="7" fillId="0" borderId="29">
      <alignment horizontal="left" wrapText="1" indent="1"/>
      <protection/>
    </xf>
    <xf numFmtId="0" fontId="60" fillId="0" borderId="31">
      <alignment horizontal="center" vertical="center" textRotation="90" wrapText="1"/>
      <protection/>
    </xf>
    <xf numFmtId="0" fontId="60" fillId="0" borderId="31">
      <alignment horizontal="center" vertical="center" textRotation="90" wrapText="1"/>
      <protection/>
    </xf>
    <xf numFmtId="0" fontId="60" fillId="0" borderId="31">
      <alignment horizontal="center" vertical="center" textRotation="90" wrapText="1"/>
      <protection/>
    </xf>
    <xf numFmtId="0" fontId="60" fillId="0" borderId="31">
      <alignment horizontal="center" vertical="center" textRotation="90" wrapText="1"/>
      <protection/>
    </xf>
    <xf numFmtId="0" fontId="7" fillId="0" borderId="15">
      <alignment horizontal="left" wrapText="1" indent="1"/>
      <protection/>
    </xf>
    <xf numFmtId="0" fontId="60" fillId="0" borderId="30">
      <alignment horizontal="center" vertical="center" textRotation="90" wrapText="1"/>
      <protection/>
    </xf>
    <xf numFmtId="0" fontId="60" fillId="0" borderId="30">
      <alignment horizontal="center" vertical="center" textRotation="90" wrapText="1"/>
      <protection/>
    </xf>
    <xf numFmtId="0" fontId="60" fillId="0" borderId="30">
      <alignment horizontal="center" vertical="center" textRotation="90" wrapText="1"/>
      <protection/>
    </xf>
    <xf numFmtId="0" fontId="60" fillId="0" borderId="30">
      <alignment horizontal="center" vertical="center" textRotation="90" wrapText="1"/>
      <protection/>
    </xf>
    <xf numFmtId="0" fontId="5" fillId="0" borderId="32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" fillId="0" borderId="33">
      <alignment/>
      <protection/>
    </xf>
    <xf numFmtId="0" fontId="60" fillId="0" borderId="0">
      <alignment horizontal="center" vertical="center" textRotation="90" wrapText="1"/>
      <protection/>
    </xf>
    <xf numFmtId="0" fontId="60" fillId="0" borderId="0">
      <alignment horizontal="center" vertical="center" textRotation="90" wrapText="1"/>
      <protection/>
    </xf>
    <xf numFmtId="0" fontId="60" fillId="0" borderId="0">
      <alignment horizontal="center" vertical="center" textRotation="90" wrapText="1"/>
      <protection/>
    </xf>
    <xf numFmtId="0" fontId="60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60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60" fillId="0" borderId="0">
      <alignment horizontal="center" vertical="center" textRotation="90"/>
      <protection/>
    </xf>
    <xf numFmtId="0" fontId="60" fillId="0" borderId="0">
      <alignment horizontal="center" vertical="center" textRotation="90"/>
      <protection/>
    </xf>
    <xf numFmtId="0" fontId="60" fillId="0" borderId="0">
      <alignment horizontal="center" vertical="center" textRotation="90"/>
      <protection/>
    </xf>
    <xf numFmtId="0" fontId="60" fillId="0" borderId="0">
      <alignment horizontal="center" vertical="center" textRotation="90"/>
      <protection/>
    </xf>
    <xf numFmtId="0" fontId="7" fillId="0" borderId="0">
      <alignment vertical="center"/>
      <protection/>
    </xf>
    <xf numFmtId="0" fontId="60" fillId="0" borderId="35">
      <alignment horizontal="center" vertical="center" textRotation="90"/>
      <protection/>
    </xf>
    <xf numFmtId="0" fontId="60" fillId="0" borderId="35">
      <alignment horizontal="center" vertical="center" textRotation="90"/>
      <protection/>
    </xf>
    <xf numFmtId="0" fontId="60" fillId="0" borderId="35">
      <alignment horizontal="center" vertical="center" textRotation="90"/>
      <protection/>
    </xf>
    <xf numFmtId="0" fontId="60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60" fillId="0" borderId="36">
      <alignment horizontal="center" vertical="center" textRotation="90"/>
      <protection/>
    </xf>
    <xf numFmtId="0" fontId="60" fillId="0" borderId="36">
      <alignment horizontal="center" vertical="center" textRotation="90"/>
      <protection/>
    </xf>
    <xf numFmtId="0" fontId="60" fillId="0" borderId="36">
      <alignment horizontal="center" vertical="center" textRotation="90"/>
      <protection/>
    </xf>
    <xf numFmtId="0" fontId="60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61" fillId="0" borderId="30">
      <alignment wrapText="1"/>
      <protection/>
    </xf>
    <xf numFmtId="0" fontId="61" fillId="0" borderId="30">
      <alignment wrapText="1"/>
      <protection/>
    </xf>
    <xf numFmtId="0" fontId="61" fillId="0" borderId="30">
      <alignment wrapText="1"/>
      <protection/>
    </xf>
    <xf numFmtId="0" fontId="61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59" fillId="0" borderId="36">
      <alignment horizontal="center" vertical="top" wrapText="1"/>
      <protection/>
    </xf>
    <xf numFmtId="0" fontId="59" fillId="0" borderId="36">
      <alignment horizontal="center" vertical="top" wrapText="1"/>
      <protection/>
    </xf>
    <xf numFmtId="0" fontId="59" fillId="0" borderId="36">
      <alignment horizontal="center" vertical="top" wrapText="1"/>
      <protection/>
    </xf>
    <xf numFmtId="0" fontId="59" fillId="0" borderId="36">
      <alignment horizontal="center" vertical="top" wrapText="1"/>
      <protection/>
    </xf>
    <xf numFmtId="0" fontId="11" fillId="0" borderId="7">
      <alignment wrapText="1"/>
      <protection/>
    </xf>
    <xf numFmtId="0" fontId="60" fillId="0" borderId="38">
      <alignment/>
      <protection/>
    </xf>
    <xf numFmtId="0" fontId="60" fillId="0" borderId="38">
      <alignment/>
      <protection/>
    </xf>
    <xf numFmtId="0" fontId="60" fillId="0" borderId="38">
      <alignment/>
      <protection/>
    </xf>
    <xf numFmtId="0" fontId="60" fillId="0" borderId="38">
      <alignment/>
      <protection/>
    </xf>
    <xf numFmtId="0" fontId="11" fillId="0" borderId="37">
      <alignment wrapText="1"/>
      <protection/>
    </xf>
    <xf numFmtId="49" fontId="62" fillId="0" borderId="39">
      <alignment horizontal="left" vertical="center" wrapText="1"/>
      <protection/>
    </xf>
    <xf numFmtId="49" fontId="62" fillId="0" borderId="39">
      <alignment horizontal="left" vertical="center" wrapText="1"/>
      <protection/>
    </xf>
    <xf numFmtId="49" fontId="62" fillId="0" borderId="39">
      <alignment horizontal="left" vertical="center" wrapText="1"/>
      <protection/>
    </xf>
    <xf numFmtId="49" fontId="62" fillId="0" borderId="39">
      <alignment horizontal="left" vertical="center" wrapText="1"/>
      <protection/>
    </xf>
    <xf numFmtId="0" fontId="11" fillId="0" borderId="19">
      <alignment wrapText="1"/>
      <protection/>
    </xf>
    <xf numFmtId="49" fontId="59" fillId="0" borderId="8">
      <alignment horizontal="left" vertical="center" wrapText="1" indent="2"/>
      <protection/>
    </xf>
    <xf numFmtId="49" fontId="59" fillId="0" borderId="8">
      <alignment horizontal="left" vertical="center" wrapText="1" indent="2"/>
      <protection/>
    </xf>
    <xf numFmtId="49" fontId="59" fillId="0" borderId="8">
      <alignment horizontal="left" vertical="center" wrapText="1" indent="2"/>
      <protection/>
    </xf>
    <xf numFmtId="49" fontId="59" fillId="0" borderId="8">
      <alignment horizontal="left" vertical="center" wrapText="1" indent="2"/>
      <protection/>
    </xf>
    <xf numFmtId="0" fontId="7" fillId="0" borderId="37">
      <alignment horizontal="center" vertical="top" wrapText="1"/>
      <protection/>
    </xf>
    <xf numFmtId="49" fontId="59" fillId="0" borderId="6">
      <alignment horizontal="left" vertical="center" wrapText="1" indent="3"/>
      <protection/>
    </xf>
    <xf numFmtId="49" fontId="59" fillId="0" borderId="6">
      <alignment horizontal="left" vertical="center" wrapText="1" indent="3"/>
      <protection/>
    </xf>
    <xf numFmtId="49" fontId="59" fillId="0" borderId="6">
      <alignment horizontal="left" vertical="center" wrapText="1" indent="3"/>
      <protection/>
    </xf>
    <xf numFmtId="49" fontId="59" fillId="0" borderId="6">
      <alignment horizontal="left" vertical="center" wrapText="1" indent="3"/>
      <protection/>
    </xf>
    <xf numFmtId="0" fontId="2" fillId="0" borderId="40">
      <alignment/>
      <protection/>
    </xf>
    <xf numFmtId="49" fontId="59" fillId="0" borderId="39">
      <alignment horizontal="left" vertical="center" wrapText="1" indent="3"/>
      <protection/>
    </xf>
    <xf numFmtId="49" fontId="59" fillId="0" borderId="39">
      <alignment horizontal="left" vertical="center" wrapText="1" indent="3"/>
      <protection/>
    </xf>
    <xf numFmtId="49" fontId="59" fillId="0" borderId="39">
      <alignment horizontal="left" vertical="center" wrapText="1" indent="3"/>
      <protection/>
    </xf>
    <xf numFmtId="49" fontId="59" fillId="0" borderId="39">
      <alignment horizontal="left" vertical="center" wrapText="1" indent="3"/>
      <protection/>
    </xf>
    <xf numFmtId="49" fontId="12" fillId="0" borderId="41">
      <alignment horizontal="left" vertical="center" wrapText="1"/>
      <protection/>
    </xf>
    <xf numFmtId="49" fontId="59" fillId="0" borderId="42">
      <alignment horizontal="left" vertical="center" wrapText="1" indent="3"/>
      <protection/>
    </xf>
    <xf numFmtId="49" fontId="59" fillId="0" borderId="42">
      <alignment horizontal="left" vertical="center" wrapText="1" indent="3"/>
      <protection/>
    </xf>
    <xf numFmtId="49" fontId="59" fillId="0" borderId="42">
      <alignment horizontal="left" vertical="center" wrapText="1" indent="3"/>
      <protection/>
    </xf>
    <xf numFmtId="49" fontId="59" fillId="0" borderId="42">
      <alignment horizontal="left" vertical="center" wrapText="1" indent="3"/>
      <protection/>
    </xf>
    <xf numFmtId="49" fontId="7" fillId="0" borderId="43">
      <alignment horizontal="left" vertical="center" wrapText="1" indent="1"/>
      <protection/>
    </xf>
    <xf numFmtId="0" fontId="62" fillId="0" borderId="38">
      <alignment horizontal="left" vertical="center" wrapText="1"/>
      <protection/>
    </xf>
    <xf numFmtId="0" fontId="62" fillId="0" borderId="38">
      <alignment horizontal="left" vertical="center" wrapText="1"/>
      <protection/>
    </xf>
    <xf numFmtId="0" fontId="62" fillId="0" borderId="38">
      <alignment horizontal="left" vertical="center" wrapText="1"/>
      <protection/>
    </xf>
    <xf numFmtId="0" fontId="62" fillId="0" borderId="38">
      <alignment horizontal="left" vertical="center" wrapText="1"/>
      <protection/>
    </xf>
    <xf numFmtId="49" fontId="7" fillId="0" borderId="26">
      <alignment horizontal="left" vertical="center" wrapText="1" indent="2"/>
      <protection/>
    </xf>
    <xf numFmtId="49" fontId="59" fillId="0" borderId="30">
      <alignment horizontal="left" vertical="center" wrapText="1" indent="3"/>
      <protection/>
    </xf>
    <xf numFmtId="49" fontId="59" fillId="0" borderId="30">
      <alignment horizontal="left" vertical="center" wrapText="1" indent="3"/>
      <protection/>
    </xf>
    <xf numFmtId="49" fontId="59" fillId="0" borderId="30">
      <alignment horizontal="left" vertical="center" wrapText="1" indent="3"/>
      <protection/>
    </xf>
    <xf numFmtId="49" fontId="59" fillId="0" borderId="30">
      <alignment horizontal="left" vertical="center" wrapText="1" indent="3"/>
      <protection/>
    </xf>
    <xf numFmtId="49" fontId="7" fillId="0" borderId="41">
      <alignment horizontal="left" vertical="center" wrapText="1" indent="2"/>
      <protection/>
    </xf>
    <xf numFmtId="49" fontId="59" fillId="0" borderId="0">
      <alignment horizontal="left" vertical="center" wrapText="1" indent="3"/>
      <protection/>
    </xf>
    <xf numFmtId="49" fontId="59" fillId="0" borderId="0">
      <alignment horizontal="left" vertical="center" wrapText="1" indent="3"/>
      <protection/>
    </xf>
    <xf numFmtId="49" fontId="59" fillId="0" borderId="0">
      <alignment horizontal="left" vertical="center" wrapText="1" indent="3"/>
      <protection/>
    </xf>
    <xf numFmtId="49" fontId="59" fillId="0" borderId="0">
      <alignment horizontal="left" vertical="center" wrapText="1" indent="3"/>
      <protection/>
    </xf>
    <xf numFmtId="49" fontId="7" fillId="0" borderId="44">
      <alignment horizontal="left" vertical="center" wrapText="1" indent="2"/>
      <protection/>
    </xf>
    <xf numFmtId="49" fontId="59" fillId="0" borderId="10">
      <alignment horizontal="left" vertical="center" wrapText="1" indent="3"/>
      <protection/>
    </xf>
    <xf numFmtId="49" fontId="59" fillId="0" borderId="10">
      <alignment horizontal="left" vertical="center" wrapText="1" indent="3"/>
      <protection/>
    </xf>
    <xf numFmtId="49" fontId="59" fillId="0" borderId="10">
      <alignment horizontal="left" vertical="center" wrapText="1" indent="3"/>
      <protection/>
    </xf>
    <xf numFmtId="49" fontId="59" fillId="0" borderId="10">
      <alignment horizontal="left" vertical="center" wrapText="1" indent="3"/>
      <protection/>
    </xf>
    <xf numFmtId="0" fontId="12" fillId="0" borderId="40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62" fillId="0" borderId="3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0" fontId="59" fillId="0" borderId="39">
      <alignment horizontal="left" vertical="center" wrapText="1"/>
      <protection/>
    </xf>
    <xf numFmtId="0" fontId="59" fillId="0" borderId="39">
      <alignment horizontal="left" vertical="center" wrapText="1"/>
      <protection/>
    </xf>
    <xf numFmtId="0" fontId="59" fillId="0" borderId="39">
      <alignment horizontal="left" vertical="center" wrapText="1"/>
      <protection/>
    </xf>
    <xf numFmtId="0" fontId="59" fillId="0" borderId="39">
      <alignment horizontal="left" vertical="center" wrapText="1"/>
      <protection/>
    </xf>
    <xf numFmtId="49" fontId="7" fillId="0" borderId="0">
      <alignment horizontal="left" vertical="center" wrapText="1" indent="2"/>
      <protection/>
    </xf>
    <xf numFmtId="0" fontId="59" fillId="0" borderId="42">
      <alignment horizontal="left" vertical="center" wrapText="1"/>
      <protection/>
    </xf>
    <xf numFmtId="0" fontId="59" fillId="0" borderId="42">
      <alignment horizontal="left" vertical="center" wrapText="1"/>
      <protection/>
    </xf>
    <xf numFmtId="0" fontId="59" fillId="0" borderId="42">
      <alignment horizontal="left" vertical="center" wrapText="1"/>
      <protection/>
    </xf>
    <xf numFmtId="0" fontId="59" fillId="0" borderId="42">
      <alignment horizontal="left" vertical="center" wrapText="1"/>
      <protection/>
    </xf>
    <xf numFmtId="49" fontId="7" fillId="0" borderId="7">
      <alignment horizontal="left" vertical="center" wrapText="1" indent="2"/>
      <protection/>
    </xf>
    <xf numFmtId="49" fontId="62" fillId="0" borderId="45">
      <alignment horizontal="left" vertical="center" wrapText="1"/>
      <protection/>
    </xf>
    <xf numFmtId="49" fontId="62" fillId="0" borderId="45">
      <alignment horizontal="left" vertical="center" wrapText="1"/>
      <protection/>
    </xf>
    <xf numFmtId="49" fontId="62" fillId="0" borderId="45">
      <alignment horizontal="left" vertical="center" wrapText="1"/>
      <protection/>
    </xf>
    <xf numFmtId="49" fontId="62" fillId="0" borderId="45">
      <alignment horizontal="left" vertical="center" wrapText="1"/>
      <protection/>
    </xf>
    <xf numFmtId="49" fontId="12" fillId="0" borderId="40">
      <alignment horizontal="left" vertical="center" wrapText="1"/>
      <protection/>
    </xf>
    <xf numFmtId="49" fontId="59" fillId="0" borderId="46">
      <alignment horizontal="left" vertical="center" wrapText="1"/>
      <protection/>
    </xf>
    <xf numFmtId="49" fontId="59" fillId="0" borderId="46">
      <alignment horizontal="left" vertical="center" wrapText="1"/>
      <protection/>
    </xf>
    <xf numFmtId="49" fontId="59" fillId="0" borderId="46">
      <alignment horizontal="left" vertical="center" wrapText="1"/>
      <protection/>
    </xf>
    <xf numFmtId="49" fontId="59" fillId="0" borderId="46">
      <alignment horizontal="left" vertical="center" wrapText="1"/>
      <protection/>
    </xf>
    <xf numFmtId="0" fontId="7" fillId="0" borderId="41">
      <alignment horizontal="left" vertical="center" wrapText="1"/>
      <protection/>
    </xf>
    <xf numFmtId="49" fontId="59" fillId="0" borderId="47">
      <alignment horizontal="left" vertical="center" wrapText="1"/>
      <protection/>
    </xf>
    <xf numFmtId="49" fontId="59" fillId="0" borderId="47">
      <alignment horizontal="left" vertical="center" wrapText="1"/>
      <protection/>
    </xf>
    <xf numFmtId="49" fontId="59" fillId="0" borderId="47">
      <alignment horizontal="left" vertical="center" wrapText="1"/>
      <protection/>
    </xf>
    <xf numFmtId="49" fontId="59" fillId="0" borderId="47">
      <alignment horizontal="left" vertical="center" wrapText="1"/>
      <protection/>
    </xf>
    <xf numFmtId="0" fontId="7" fillId="0" borderId="44">
      <alignment horizontal="left" vertical="center" wrapText="1"/>
      <protection/>
    </xf>
    <xf numFmtId="49" fontId="60" fillId="0" borderId="48">
      <alignment horizontal="center"/>
      <protection/>
    </xf>
    <xf numFmtId="49" fontId="60" fillId="0" borderId="48">
      <alignment horizontal="center"/>
      <protection/>
    </xf>
    <xf numFmtId="49" fontId="60" fillId="0" borderId="48">
      <alignment horizontal="center"/>
      <protection/>
    </xf>
    <xf numFmtId="49" fontId="60" fillId="0" borderId="48">
      <alignment horizontal="center"/>
      <protection/>
    </xf>
    <xf numFmtId="49" fontId="7" fillId="0" borderId="41">
      <alignment horizontal="left" vertical="center" wrapText="1"/>
      <protection/>
    </xf>
    <xf numFmtId="49" fontId="60" fillId="0" borderId="49">
      <alignment horizontal="center" vertical="center" wrapText="1"/>
      <protection/>
    </xf>
    <xf numFmtId="49" fontId="60" fillId="0" borderId="49">
      <alignment horizontal="center" vertical="center" wrapText="1"/>
      <protection/>
    </xf>
    <xf numFmtId="49" fontId="60" fillId="0" borderId="49">
      <alignment horizontal="center" vertical="center" wrapText="1"/>
      <protection/>
    </xf>
    <xf numFmtId="49" fontId="60" fillId="0" borderId="49">
      <alignment horizontal="center" vertical="center" wrapText="1"/>
      <protection/>
    </xf>
    <xf numFmtId="49" fontId="7" fillId="0" borderId="44">
      <alignment horizontal="left" vertical="center" wrapText="1"/>
      <protection/>
    </xf>
    <xf numFmtId="49" fontId="59" fillId="0" borderId="50">
      <alignment horizontal="center" vertical="center" wrapText="1"/>
      <protection/>
    </xf>
    <xf numFmtId="49" fontId="59" fillId="0" borderId="50">
      <alignment horizontal="center" vertical="center" wrapText="1"/>
      <protection/>
    </xf>
    <xf numFmtId="49" fontId="59" fillId="0" borderId="50">
      <alignment horizontal="center" vertical="center" wrapText="1"/>
      <protection/>
    </xf>
    <xf numFmtId="49" fontId="59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59" fillId="0" borderId="24">
      <alignment horizontal="center" vertical="center" wrapText="1"/>
      <protection/>
    </xf>
    <xf numFmtId="49" fontId="59" fillId="0" borderId="24">
      <alignment horizontal="center" vertical="center" wrapText="1"/>
      <protection/>
    </xf>
    <xf numFmtId="49" fontId="59" fillId="0" borderId="24">
      <alignment horizontal="center" vertical="center" wrapText="1"/>
      <protection/>
    </xf>
    <xf numFmtId="49" fontId="59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7" fillId="0" borderId="53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59" fillId="0" borderId="30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59" fillId="0" borderId="0">
      <alignment horizontal="center" vertical="center" wrapText="1"/>
      <protection/>
    </xf>
    <xf numFmtId="49" fontId="7" fillId="0" borderId="52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59" fillId="0" borderId="10">
      <alignment horizontal="center" vertical="center" wrapText="1"/>
      <protection/>
    </xf>
    <xf numFmtId="49" fontId="7" fillId="0" borderId="54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60" fillId="0" borderId="48">
      <alignment horizontal="center" vertical="center" wrapText="1"/>
      <protection/>
    </xf>
    <xf numFmtId="49" fontId="7" fillId="0" borderId="55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59" fillId="0" borderId="56">
      <alignment horizontal="center" vertical="center" wrapText="1"/>
      <protection/>
    </xf>
    <xf numFmtId="49" fontId="7" fillId="0" borderId="0">
      <alignment horizontal="center" vertical="center" wrapText="1"/>
      <protection/>
    </xf>
    <xf numFmtId="0" fontId="58" fillId="0" borderId="57">
      <alignment/>
      <protection/>
    </xf>
    <xf numFmtId="0" fontId="58" fillId="0" borderId="57">
      <alignment/>
      <protection/>
    </xf>
    <xf numFmtId="0" fontId="58" fillId="0" borderId="57">
      <alignment/>
      <protection/>
    </xf>
    <xf numFmtId="0" fontId="58" fillId="0" borderId="57">
      <alignment/>
      <protection/>
    </xf>
    <xf numFmtId="49" fontId="7" fillId="0" borderId="7">
      <alignment horizontal="center" vertical="center" wrapText="1"/>
      <protection/>
    </xf>
    <xf numFmtId="0" fontId="59" fillId="0" borderId="48">
      <alignment horizontal="center" vertical="center"/>
      <protection/>
    </xf>
    <xf numFmtId="0" fontId="59" fillId="0" borderId="48">
      <alignment horizontal="center" vertical="center"/>
      <protection/>
    </xf>
    <xf numFmtId="0" fontId="59" fillId="0" borderId="48">
      <alignment horizontal="center" vertical="center"/>
      <protection/>
    </xf>
    <xf numFmtId="0" fontId="59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7" fillId="0" borderId="53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7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7" fillId="0" borderId="53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52">
      <alignment horizontal="center" vertical="center"/>
      <protection/>
    </xf>
    <xf numFmtId="49" fontId="7" fillId="0" borderId="54">
      <alignment horizontal="center" vertical="center"/>
      <protection/>
    </xf>
    <xf numFmtId="49" fontId="7" fillId="0" borderId="7">
      <alignment horizontal="center"/>
      <protection/>
    </xf>
    <xf numFmtId="0" fontId="7" fillId="0" borderId="19">
      <alignment horizontal="center"/>
      <protection/>
    </xf>
    <xf numFmtId="0" fontId="7" fillId="0" borderId="0">
      <alignment horizontal="center"/>
      <protection/>
    </xf>
    <xf numFmtId="49" fontId="7" fillId="0" borderId="7">
      <alignment/>
      <protection/>
    </xf>
    <xf numFmtId="0" fontId="7" fillId="0" borderId="37">
      <alignment horizontal="center" vertical="top"/>
      <protection/>
    </xf>
    <xf numFmtId="49" fontId="7" fillId="0" borderId="37">
      <alignment horizontal="center" vertical="top" wrapText="1"/>
      <protection/>
    </xf>
    <xf numFmtId="0" fontId="7" fillId="0" borderId="32">
      <alignment/>
      <protection/>
    </xf>
    <xf numFmtId="4" fontId="7" fillId="0" borderId="58">
      <alignment horizontal="right"/>
      <protection/>
    </xf>
    <xf numFmtId="4" fontId="7" fillId="0" borderId="55">
      <alignment horizontal="right"/>
      <protection/>
    </xf>
    <xf numFmtId="4" fontId="7" fillId="0" borderId="0">
      <alignment horizontal="right" shrinkToFit="1"/>
      <protection/>
    </xf>
    <xf numFmtId="4" fontId="7" fillId="0" borderId="7">
      <alignment horizontal="right"/>
      <protection/>
    </xf>
    <xf numFmtId="0" fontId="7" fillId="0" borderId="19">
      <alignment/>
      <protection/>
    </xf>
    <xf numFmtId="0" fontId="7" fillId="0" borderId="37">
      <alignment horizontal="center" vertical="top" wrapText="1"/>
      <protection/>
    </xf>
    <xf numFmtId="0" fontId="7" fillId="0" borderId="7">
      <alignment horizontal="center"/>
      <protection/>
    </xf>
    <xf numFmtId="49" fontId="7" fillId="0" borderId="19">
      <alignment horizontal="center"/>
      <protection/>
    </xf>
    <xf numFmtId="49" fontId="7" fillId="0" borderId="0">
      <alignment horizontal="left"/>
      <protection/>
    </xf>
    <xf numFmtId="4" fontId="7" fillId="0" borderId="32">
      <alignment horizontal="right"/>
      <protection/>
    </xf>
    <xf numFmtId="0" fontId="7" fillId="0" borderId="37">
      <alignment horizontal="center" vertical="top"/>
      <protection/>
    </xf>
    <xf numFmtId="4" fontId="7" fillId="0" borderId="33">
      <alignment horizontal="right"/>
      <protection/>
    </xf>
    <xf numFmtId="4" fontId="7" fillId="0" borderId="59">
      <alignment horizontal="right"/>
      <protection/>
    </xf>
    <xf numFmtId="0" fontId="7" fillId="0" borderId="33">
      <alignment/>
      <protection/>
    </xf>
    <xf numFmtId="0" fontId="1" fillId="0" borderId="60">
      <alignment/>
      <protection/>
    </xf>
    <xf numFmtId="0" fontId="5" fillId="21" borderId="0">
      <alignment/>
      <protection/>
    </xf>
    <xf numFmtId="0" fontId="58" fillId="22" borderId="0">
      <alignment/>
      <protection/>
    </xf>
    <xf numFmtId="0" fontId="58" fillId="22" borderId="0">
      <alignment/>
      <protection/>
    </xf>
    <xf numFmtId="0" fontId="58" fillId="22" borderId="0">
      <alignment/>
      <protection/>
    </xf>
    <xf numFmtId="0" fontId="58" fillId="22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7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21" borderId="7">
      <alignment/>
      <protection/>
    </xf>
    <xf numFmtId="0" fontId="58" fillId="22" borderId="10">
      <alignment/>
      <protection/>
    </xf>
    <xf numFmtId="0" fontId="58" fillId="22" borderId="10">
      <alignment/>
      <protection/>
    </xf>
    <xf numFmtId="0" fontId="58" fillId="22" borderId="10">
      <alignment/>
      <protection/>
    </xf>
    <xf numFmtId="0" fontId="58" fillId="22" borderId="10">
      <alignment/>
      <protection/>
    </xf>
    <xf numFmtId="49" fontId="7" fillId="0" borderId="37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7" fillId="0" borderId="37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0" fontId="5" fillId="21" borderId="61">
      <alignment/>
      <protection/>
    </xf>
    <xf numFmtId="0" fontId="58" fillId="22" borderId="62">
      <alignment/>
      <protection/>
    </xf>
    <xf numFmtId="0" fontId="58" fillId="22" borderId="62">
      <alignment/>
      <protection/>
    </xf>
    <xf numFmtId="0" fontId="58" fillId="22" borderId="62">
      <alignment/>
      <protection/>
    </xf>
    <xf numFmtId="0" fontId="58" fillId="22" borderId="62">
      <alignment/>
      <protection/>
    </xf>
    <xf numFmtId="0" fontId="7" fillId="0" borderId="63">
      <alignment horizontal="left" wrapText="1"/>
      <protection/>
    </xf>
    <xf numFmtId="0" fontId="59" fillId="0" borderId="64">
      <alignment horizontal="left" wrapText="1"/>
      <protection/>
    </xf>
    <xf numFmtId="0" fontId="59" fillId="0" borderId="64">
      <alignment horizontal="left" wrapText="1"/>
      <protection/>
    </xf>
    <xf numFmtId="0" fontId="59" fillId="0" borderId="64">
      <alignment horizontal="left" wrapText="1"/>
      <protection/>
    </xf>
    <xf numFmtId="0" fontId="59" fillId="0" borderId="64">
      <alignment horizontal="left" wrapText="1"/>
      <protection/>
    </xf>
    <xf numFmtId="0" fontId="7" fillId="0" borderId="22">
      <alignment horizontal="left" wrapText="1" indent="1"/>
      <protection/>
    </xf>
    <xf numFmtId="0" fontId="19" fillId="0" borderId="38">
      <alignment horizontal="left" wrapText="1" indent="2"/>
      <protection/>
    </xf>
    <xf numFmtId="0" fontId="59" fillId="0" borderId="20">
      <alignment horizontal="left" wrapText="1" indent="1"/>
      <protection/>
    </xf>
    <xf numFmtId="0" fontId="59" fillId="0" borderId="20">
      <alignment horizontal="left" wrapText="1" indent="1"/>
      <protection/>
    </xf>
    <xf numFmtId="0" fontId="59" fillId="0" borderId="20">
      <alignment horizontal="left" wrapText="1" indent="1"/>
      <protection/>
    </xf>
    <xf numFmtId="0" fontId="7" fillId="0" borderId="12">
      <alignment horizontal="left" wrapText="1" indent="1"/>
      <protection/>
    </xf>
    <xf numFmtId="0" fontId="59" fillId="0" borderId="38">
      <alignment horizontal="left" wrapText="1" indent="2"/>
      <protection/>
    </xf>
    <xf numFmtId="0" fontId="59" fillId="0" borderId="38">
      <alignment horizontal="left" wrapText="1" indent="2"/>
      <protection/>
    </xf>
    <xf numFmtId="0" fontId="59" fillId="0" borderId="38">
      <alignment horizontal="left" wrapText="1" indent="2"/>
      <protection/>
    </xf>
    <xf numFmtId="0" fontId="59" fillId="0" borderId="38">
      <alignment horizontal="left" wrapText="1" indent="2"/>
      <protection/>
    </xf>
    <xf numFmtId="0" fontId="5" fillId="21" borderId="19">
      <alignment/>
      <protection/>
    </xf>
    <xf numFmtId="0" fontId="58" fillId="22" borderId="65">
      <alignment/>
      <protection/>
    </xf>
    <xf numFmtId="0" fontId="58" fillId="22" borderId="65">
      <alignment/>
      <protection/>
    </xf>
    <xf numFmtId="0" fontId="58" fillId="22" borderId="65">
      <alignment/>
      <protection/>
    </xf>
    <xf numFmtId="0" fontId="58" fillId="22" borderId="65">
      <alignment/>
      <protection/>
    </xf>
    <xf numFmtId="0" fontId="3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8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66" fillId="0" borderId="0">
      <alignment horizontal="center" vertical="top"/>
      <protection/>
    </xf>
    <xf numFmtId="0" fontId="7" fillId="0" borderId="7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59" fillId="0" borderId="10">
      <alignment wrapText="1"/>
      <protection/>
    </xf>
    <xf numFmtId="0" fontId="7" fillId="0" borderId="61">
      <alignment wrapText="1"/>
      <protection/>
    </xf>
    <xf numFmtId="0" fontId="59" fillId="0" borderId="62">
      <alignment wrapText="1"/>
      <protection/>
    </xf>
    <xf numFmtId="0" fontId="59" fillId="0" borderId="62">
      <alignment wrapText="1"/>
      <protection/>
    </xf>
    <xf numFmtId="0" fontId="59" fillId="0" borderId="62">
      <alignment wrapText="1"/>
      <protection/>
    </xf>
    <xf numFmtId="0" fontId="59" fillId="0" borderId="62">
      <alignment wrapText="1"/>
      <protection/>
    </xf>
    <xf numFmtId="0" fontId="7" fillId="0" borderId="19">
      <alignment horizontal="left"/>
      <protection/>
    </xf>
    <xf numFmtId="0" fontId="59" fillId="0" borderId="30">
      <alignment horizontal="left"/>
      <protection/>
    </xf>
    <xf numFmtId="0" fontId="59" fillId="0" borderId="30">
      <alignment horizontal="left"/>
      <protection/>
    </xf>
    <xf numFmtId="0" fontId="59" fillId="0" borderId="30">
      <alignment horizontal="left"/>
      <protection/>
    </xf>
    <xf numFmtId="0" fontId="59" fillId="0" borderId="30">
      <alignment horizontal="left"/>
      <protection/>
    </xf>
    <xf numFmtId="0" fontId="5" fillId="21" borderId="66">
      <alignment/>
      <protection/>
    </xf>
    <xf numFmtId="0" fontId="58" fillId="22" borderId="67">
      <alignment/>
      <protection/>
    </xf>
    <xf numFmtId="0" fontId="58" fillId="22" borderId="67">
      <alignment/>
      <protection/>
    </xf>
    <xf numFmtId="0" fontId="58" fillId="22" borderId="67">
      <alignment/>
      <protection/>
    </xf>
    <xf numFmtId="0" fontId="58" fillId="22" borderId="67">
      <alignment/>
      <protection/>
    </xf>
    <xf numFmtId="49" fontId="7" fillId="0" borderId="51">
      <alignment horizontal="center" wrapText="1"/>
      <protection/>
    </xf>
    <xf numFmtId="49" fontId="59" fillId="0" borderId="48">
      <alignment horizontal="center" wrapText="1"/>
      <protection/>
    </xf>
    <xf numFmtId="49" fontId="59" fillId="0" borderId="48">
      <alignment horizontal="center" wrapText="1"/>
      <protection/>
    </xf>
    <xf numFmtId="49" fontId="59" fillId="0" borderId="48">
      <alignment horizontal="center" wrapText="1"/>
      <protection/>
    </xf>
    <xf numFmtId="49" fontId="59" fillId="0" borderId="48">
      <alignment horizontal="center" wrapText="1"/>
      <protection/>
    </xf>
    <xf numFmtId="49" fontId="7" fillId="0" borderId="53">
      <alignment horizontal="center" wrapText="1"/>
      <protection/>
    </xf>
    <xf numFmtId="49" fontId="59" fillId="0" borderId="50">
      <alignment horizontal="center" wrapText="1"/>
      <protection/>
    </xf>
    <xf numFmtId="49" fontId="59" fillId="0" borderId="50">
      <alignment horizontal="center" wrapText="1"/>
      <protection/>
    </xf>
    <xf numFmtId="49" fontId="59" fillId="0" borderId="50">
      <alignment horizontal="center" wrapText="1"/>
      <protection/>
    </xf>
    <xf numFmtId="49" fontId="59" fillId="0" borderId="50">
      <alignment horizontal="center" wrapText="1"/>
      <protection/>
    </xf>
    <xf numFmtId="49" fontId="7" fillId="0" borderId="52">
      <alignment horizontal="center"/>
      <protection/>
    </xf>
    <xf numFmtId="49" fontId="59" fillId="0" borderId="49">
      <alignment horizontal="center"/>
      <protection/>
    </xf>
    <xf numFmtId="49" fontId="59" fillId="0" borderId="49">
      <alignment horizontal="center"/>
      <protection/>
    </xf>
    <xf numFmtId="49" fontId="59" fillId="0" borderId="49">
      <alignment horizontal="center"/>
      <protection/>
    </xf>
    <xf numFmtId="49" fontId="59" fillId="0" borderId="49">
      <alignment horizontal="center"/>
      <protection/>
    </xf>
    <xf numFmtId="0" fontId="5" fillId="21" borderId="68">
      <alignment/>
      <protection/>
    </xf>
    <xf numFmtId="0" fontId="58" fillId="22" borderId="30">
      <alignment/>
      <protection/>
    </xf>
    <xf numFmtId="0" fontId="58" fillId="22" borderId="30">
      <alignment/>
      <protection/>
    </xf>
    <xf numFmtId="0" fontId="58" fillId="22" borderId="30">
      <alignment/>
      <protection/>
    </xf>
    <xf numFmtId="0" fontId="58" fillId="22" borderId="30">
      <alignment/>
      <protection/>
    </xf>
    <xf numFmtId="0" fontId="7" fillId="0" borderId="55">
      <alignment/>
      <protection/>
    </xf>
    <xf numFmtId="0" fontId="58" fillId="22" borderId="69">
      <alignment/>
      <protection/>
    </xf>
    <xf numFmtId="0" fontId="58" fillId="22" borderId="69">
      <alignment/>
      <protection/>
    </xf>
    <xf numFmtId="0" fontId="58" fillId="22" borderId="69">
      <alignment/>
      <protection/>
    </xf>
    <xf numFmtId="0" fontId="58" fillId="22" borderId="69">
      <alignment/>
      <protection/>
    </xf>
    <xf numFmtId="0" fontId="7" fillId="0" borderId="0">
      <alignment horizontal="center"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49" fontId="7" fillId="0" borderId="19">
      <alignment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0" fontId="59" fillId="0" borderId="0">
      <alignment horizontal="left"/>
      <protection/>
    </xf>
    <xf numFmtId="49" fontId="7" fillId="0" borderId="0">
      <alignment/>
      <protection/>
    </xf>
    <xf numFmtId="49" fontId="59" fillId="0" borderId="30">
      <alignment/>
      <protection/>
    </xf>
    <xf numFmtId="49" fontId="59" fillId="0" borderId="30">
      <alignment/>
      <protection/>
    </xf>
    <xf numFmtId="49" fontId="59" fillId="0" borderId="30">
      <alignment/>
      <protection/>
    </xf>
    <xf numFmtId="49" fontId="59" fillId="0" borderId="30">
      <alignment/>
      <protection/>
    </xf>
    <xf numFmtId="49" fontId="7" fillId="0" borderId="2">
      <alignment horizontal="center"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49" fontId="7" fillId="0" borderId="32">
      <alignment horizontal="center"/>
      <protection/>
    </xf>
    <xf numFmtId="49" fontId="59" fillId="0" borderId="3">
      <alignment horizontal="center"/>
      <protection/>
    </xf>
    <xf numFmtId="49" fontId="59" fillId="0" borderId="3">
      <alignment horizontal="center"/>
      <protection/>
    </xf>
    <xf numFmtId="49" fontId="59" fillId="0" borderId="3">
      <alignment horizontal="center"/>
      <protection/>
    </xf>
    <xf numFmtId="49" fontId="59" fillId="0" borderId="3">
      <alignment horizontal="center"/>
      <protection/>
    </xf>
    <xf numFmtId="49" fontId="7" fillId="0" borderId="37">
      <alignment horizontal="center"/>
      <protection/>
    </xf>
    <xf numFmtId="49" fontId="59" fillId="0" borderId="70">
      <alignment horizontal="center"/>
      <protection/>
    </xf>
    <xf numFmtId="49" fontId="59" fillId="0" borderId="70">
      <alignment horizontal="center"/>
      <protection/>
    </xf>
    <xf numFmtId="49" fontId="59" fillId="0" borderId="70">
      <alignment horizontal="center"/>
      <protection/>
    </xf>
    <xf numFmtId="49" fontId="59" fillId="0" borderId="70">
      <alignment horizontal="center"/>
      <protection/>
    </xf>
    <xf numFmtId="49" fontId="7" fillId="0" borderId="37">
      <alignment horizontal="center" vertical="center" wrapText="1"/>
      <protection/>
    </xf>
    <xf numFmtId="49" fontId="59" fillId="0" borderId="36">
      <alignment horizontal="center"/>
      <protection/>
    </xf>
    <xf numFmtId="49" fontId="59" fillId="0" borderId="36">
      <alignment horizontal="center"/>
      <protection/>
    </xf>
    <xf numFmtId="49" fontId="59" fillId="0" borderId="36">
      <alignment horizontal="center"/>
      <protection/>
    </xf>
    <xf numFmtId="49" fontId="59" fillId="0" borderId="36">
      <alignment horizontal="center"/>
      <protection/>
    </xf>
    <xf numFmtId="49" fontId="7" fillId="0" borderId="58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49" fontId="59" fillId="0" borderId="36">
      <alignment horizontal="center" vertical="center" wrapText="1"/>
      <protection/>
    </xf>
    <xf numFmtId="0" fontId="5" fillId="21" borderId="71">
      <alignment/>
      <protection/>
    </xf>
    <xf numFmtId="49" fontId="59" fillId="0" borderId="72">
      <alignment horizontal="center" vertical="center" wrapText="1"/>
      <protection/>
    </xf>
    <xf numFmtId="49" fontId="59" fillId="0" borderId="72">
      <alignment horizontal="center" vertical="center" wrapText="1"/>
      <protection/>
    </xf>
    <xf numFmtId="49" fontId="59" fillId="0" borderId="72">
      <alignment horizontal="center" vertical="center" wrapText="1"/>
      <protection/>
    </xf>
    <xf numFmtId="49" fontId="59" fillId="0" borderId="72">
      <alignment horizontal="center" vertical="center" wrapText="1"/>
      <protection/>
    </xf>
    <xf numFmtId="4" fontId="7" fillId="0" borderId="37">
      <alignment horizontal="right"/>
      <protection/>
    </xf>
    <xf numFmtId="0" fontId="58" fillId="22" borderId="73">
      <alignment/>
      <protection/>
    </xf>
    <xf numFmtId="0" fontId="58" fillId="22" borderId="73">
      <alignment/>
      <protection/>
    </xf>
    <xf numFmtId="0" fontId="58" fillId="22" borderId="73">
      <alignment/>
      <protection/>
    </xf>
    <xf numFmtId="0" fontId="58" fillId="22" borderId="73">
      <alignment/>
      <protection/>
    </xf>
    <xf numFmtId="0" fontId="7" fillId="23" borderId="55">
      <alignment/>
      <protection/>
    </xf>
    <xf numFmtId="4" fontId="59" fillId="0" borderId="36">
      <alignment horizontal="right"/>
      <protection/>
    </xf>
    <xf numFmtId="4" fontId="59" fillId="0" borderId="36">
      <alignment horizontal="right"/>
      <protection/>
    </xf>
    <xf numFmtId="4" fontId="59" fillId="0" borderId="36">
      <alignment horizontal="right"/>
      <protection/>
    </xf>
    <xf numFmtId="4" fontId="59" fillId="0" borderId="36">
      <alignment horizontal="right"/>
      <protection/>
    </xf>
    <xf numFmtId="0" fontId="7" fillId="23" borderId="0">
      <alignment/>
      <protection/>
    </xf>
    <xf numFmtId="0" fontId="59" fillId="20" borderId="57">
      <alignment/>
      <protection/>
    </xf>
    <xf numFmtId="0" fontId="59" fillId="20" borderId="57">
      <alignment/>
      <protection/>
    </xf>
    <xf numFmtId="0" fontId="59" fillId="20" borderId="57">
      <alignment/>
      <protection/>
    </xf>
    <xf numFmtId="0" fontId="59" fillId="20" borderId="57">
      <alignment/>
      <protection/>
    </xf>
    <xf numFmtId="0" fontId="3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65" fillId="0" borderId="0">
      <alignment horizontal="center" wrapText="1"/>
      <protection/>
    </xf>
    <xf numFmtId="0" fontId="4" fillId="0" borderId="74">
      <alignment/>
      <protection/>
    </xf>
    <xf numFmtId="0" fontId="67" fillId="0" borderId="35">
      <alignment/>
      <protection/>
    </xf>
    <xf numFmtId="0" fontId="67" fillId="0" borderId="35">
      <alignment/>
      <protection/>
    </xf>
    <xf numFmtId="0" fontId="67" fillId="0" borderId="35">
      <alignment/>
      <protection/>
    </xf>
    <xf numFmtId="0" fontId="67" fillId="0" borderId="35">
      <alignment/>
      <protection/>
    </xf>
    <xf numFmtId="49" fontId="9" fillId="0" borderId="75">
      <alignment horizontal="right"/>
      <protection/>
    </xf>
    <xf numFmtId="49" fontId="68" fillId="0" borderId="76">
      <alignment horizontal="right"/>
      <protection/>
    </xf>
    <xf numFmtId="49" fontId="68" fillId="0" borderId="76">
      <alignment horizontal="right"/>
      <protection/>
    </xf>
    <xf numFmtId="49" fontId="68" fillId="0" borderId="76">
      <alignment horizontal="right"/>
      <protection/>
    </xf>
    <xf numFmtId="49" fontId="68" fillId="0" borderId="76">
      <alignment horizontal="right"/>
      <protection/>
    </xf>
    <xf numFmtId="0" fontId="7" fillId="0" borderId="75">
      <alignment horizontal="right"/>
      <protection/>
    </xf>
    <xf numFmtId="0" fontId="59" fillId="0" borderId="76">
      <alignment horizontal="right"/>
      <protection/>
    </xf>
    <xf numFmtId="0" fontId="59" fillId="0" borderId="76">
      <alignment horizontal="right"/>
      <protection/>
    </xf>
    <xf numFmtId="0" fontId="59" fillId="0" borderId="76">
      <alignment horizontal="right"/>
      <protection/>
    </xf>
    <xf numFmtId="0" fontId="59" fillId="0" borderId="76">
      <alignment horizontal="right"/>
      <protection/>
    </xf>
    <xf numFmtId="0" fontId="4" fillId="0" borderId="7">
      <alignment/>
      <protection/>
    </xf>
    <xf numFmtId="0" fontId="67" fillId="0" borderId="10">
      <alignment/>
      <protection/>
    </xf>
    <xf numFmtId="0" fontId="67" fillId="0" borderId="10">
      <alignment/>
      <protection/>
    </xf>
    <xf numFmtId="0" fontId="67" fillId="0" borderId="10">
      <alignment/>
      <protection/>
    </xf>
    <xf numFmtId="0" fontId="67" fillId="0" borderId="10">
      <alignment/>
      <protection/>
    </xf>
    <xf numFmtId="0" fontId="7" fillId="0" borderId="58">
      <alignment horizontal="center"/>
      <protection/>
    </xf>
    <xf numFmtId="0" fontId="59" fillId="0" borderId="72">
      <alignment horizontal="center"/>
      <protection/>
    </xf>
    <xf numFmtId="0" fontId="59" fillId="0" borderId="72">
      <alignment horizontal="center"/>
      <protection/>
    </xf>
    <xf numFmtId="0" fontId="59" fillId="0" borderId="72">
      <alignment horizontal="center"/>
      <protection/>
    </xf>
    <xf numFmtId="0" fontId="59" fillId="0" borderId="72">
      <alignment horizontal="center"/>
      <protection/>
    </xf>
    <xf numFmtId="49" fontId="5" fillId="0" borderId="77">
      <alignment horizontal="center"/>
      <protection/>
    </xf>
    <xf numFmtId="49" fontId="58" fillId="0" borderId="78">
      <alignment horizontal="center"/>
      <protection/>
    </xf>
    <xf numFmtId="49" fontId="58" fillId="0" borderId="78">
      <alignment horizontal="center"/>
      <protection/>
    </xf>
    <xf numFmtId="49" fontId="58" fillId="0" borderId="78">
      <alignment horizontal="center"/>
      <protection/>
    </xf>
    <xf numFmtId="49" fontId="58" fillId="0" borderId="78">
      <alignment horizontal="center"/>
      <protection/>
    </xf>
    <xf numFmtId="164" fontId="7" fillId="0" borderId="16">
      <alignment horizontal="center"/>
      <protection/>
    </xf>
    <xf numFmtId="164" fontId="59" fillId="0" borderId="79">
      <alignment horizontal="center"/>
      <protection/>
    </xf>
    <xf numFmtId="164" fontId="59" fillId="0" borderId="79">
      <alignment horizontal="center"/>
      <protection/>
    </xf>
    <xf numFmtId="164" fontId="59" fillId="0" borderId="79">
      <alignment horizontal="center"/>
      <protection/>
    </xf>
    <xf numFmtId="164" fontId="59" fillId="0" borderId="79">
      <alignment horizontal="center"/>
      <protection/>
    </xf>
    <xf numFmtId="0" fontId="7" fillId="0" borderId="80">
      <alignment horizontal="center"/>
      <protection/>
    </xf>
    <xf numFmtId="0" fontId="59" fillId="0" borderId="81">
      <alignment horizontal="center"/>
      <protection/>
    </xf>
    <xf numFmtId="0" fontId="59" fillId="0" borderId="81">
      <alignment horizontal="center"/>
      <protection/>
    </xf>
    <xf numFmtId="0" fontId="59" fillId="0" borderId="81">
      <alignment horizontal="center"/>
      <protection/>
    </xf>
    <xf numFmtId="0" fontId="59" fillId="0" borderId="81">
      <alignment horizontal="center"/>
      <protection/>
    </xf>
    <xf numFmtId="49" fontId="7" fillId="0" borderId="18">
      <alignment horizontal="center"/>
      <protection/>
    </xf>
    <xf numFmtId="49" fontId="59" fillId="0" borderId="82">
      <alignment horizontal="center"/>
      <protection/>
    </xf>
    <xf numFmtId="49" fontId="59" fillId="0" borderId="82">
      <alignment horizontal="center"/>
      <protection/>
    </xf>
    <xf numFmtId="49" fontId="59" fillId="0" borderId="82">
      <alignment horizontal="center"/>
      <protection/>
    </xf>
    <xf numFmtId="49" fontId="59" fillId="0" borderId="82">
      <alignment horizontal="center"/>
      <protection/>
    </xf>
    <xf numFmtId="49" fontId="7" fillId="0" borderId="16">
      <alignment horizontal="center"/>
      <protection/>
    </xf>
    <xf numFmtId="49" fontId="59" fillId="0" borderId="79">
      <alignment horizontal="center"/>
      <protection/>
    </xf>
    <xf numFmtId="49" fontId="59" fillId="0" borderId="79">
      <alignment horizontal="center"/>
      <protection/>
    </xf>
    <xf numFmtId="49" fontId="59" fillId="0" borderId="79">
      <alignment horizontal="center"/>
      <protection/>
    </xf>
    <xf numFmtId="49" fontId="59" fillId="0" borderId="79">
      <alignment horizontal="center"/>
      <protection/>
    </xf>
    <xf numFmtId="0" fontId="7" fillId="0" borderId="16">
      <alignment horizontal="center"/>
      <protection/>
    </xf>
    <xf numFmtId="0" fontId="59" fillId="0" borderId="79">
      <alignment horizontal="center"/>
      <protection/>
    </xf>
    <xf numFmtId="0" fontId="59" fillId="0" borderId="79">
      <alignment horizontal="center"/>
      <protection/>
    </xf>
    <xf numFmtId="0" fontId="59" fillId="0" borderId="79">
      <alignment horizontal="center"/>
      <protection/>
    </xf>
    <xf numFmtId="0" fontId="59" fillId="0" borderId="79">
      <alignment horizontal="center"/>
      <protection/>
    </xf>
    <xf numFmtId="49" fontId="7" fillId="0" borderId="83">
      <alignment horizontal="center"/>
      <protection/>
    </xf>
    <xf numFmtId="49" fontId="59" fillId="0" borderId="84">
      <alignment horizontal="center"/>
      <protection/>
    </xf>
    <xf numFmtId="49" fontId="59" fillId="0" borderId="84">
      <alignment horizontal="center"/>
      <protection/>
    </xf>
    <xf numFmtId="49" fontId="59" fillId="0" borderId="84">
      <alignment horizontal="center"/>
      <protection/>
    </xf>
    <xf numFmtId="49" fontId="59" fillId="0" borderId="84">
      <alignment horizontal="center"/>
      <protection/>
    </xf>
    <xf numFmtId="0" fontId="1" fillId="0" borderId="55">
      <alignment/>
      <protection/>
    </xf>
    <xf numFmtId="0" fontId="64" fillId="0" borderId="57">
      <alignment/>
      <protection/>
    </xf>
    <xf numFmtId="0" fontId="64" fillId="0" borderId="57">
      <alignment/>
      <protection/>
    </xf>
    <xf numFmtId="0" fontId="64" fillId="0" borderId="57">
      <alignment/>
      <protection/>
    </xf>
    <xf numFmtId="0" fontId="64" fillId="0" borderId="57">
      <alignment/>
      <protection/>
    </xf>
    <xf numFmtId="0" fontId="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" fillId="0" borderId="85">
      <alignment/>
      <protection/>
    </xf>
    <xf numFmtId="0" fontId="58" fillId="0" borderId="86">
      <alignment/>
      <protection/>
    </xf>
    <xf numFmtId="0" fontId="58" fillId="0" borderId="86">
      <alignment/>
      <protection/>
    </xf>
    <xf numFmtId="0" fontId="58" fillId="0" borderId="86">
      <alignment/>
      <protection/>
    </xf>
    <xf numFmtId="0" fontId="58" fillId="0" borderId="86">
      <alignment/>
      <protection/>
    </xf>
    <xf numFmtId="0" fontId="5" fillId="0" borderId="60">
      <alignment/>
      <protection/>
    </xf>
    <xf numFmtId="0" fontId="58" fillId="0" borderId="87">
      <alignment/>
      <protection/>
    </xf>
    <xf numFmtId="0" fontId="58" fillId="0" borderId="87">
      <alignment/>
      <protection/>
    </xf>
    <xf numFmtId="0" fontId="58" fillId="0" borderId="87">
      <alignment/>
      <protection/>
    </xf>
    <xf numFmtId="0" fontId="58" fillId="0" borderId="87">
      <alignment/>
      <protection/>
    </xf>
    <xf numFmtId="4" fontId="7" fillId="0" borderId="12">
      <alignment horizontal="right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49" fontId="7" fillId="0" borderId="33">
      <alignment horizontal="center"/>
      <protection/>
    </xf>
    <xf numFmtId="49" fontId="59" fillId="0" borderId="88">
      <alignment horizontal="center"/>
      <protection/>
    </xf>
    <xf numFmtId="49" fontId="59" fillId="0" borderId="88">
      <alignment horizontal="center"/>
      <protection/>
    </xf>
    <xf numFmtId="49" fontId="59" fillId="0" borderId="88">
      <alignment horizontal="center"/>
      <protection/>
    </xf>
    <xf numFmtId="49" fontId="59" fillId="0" borderId="88">
      <alignment horizontal="center"/>
      <protection/>
    </xf>
    <xf numFmtId="0" fontId="7" fillId="0" borderId="89">
      <alignment horizontal="left" wrapText="1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65" fillId="0" borderId="0">
      <alignment horizontal="left" wrapText="1"/>
      <protection/>
    </xf>
    <xf numFmtId="0" fontId="7" fillId="0" borderId="29">
      <alignment horizontal="left" wrapText="1" indent="1"/>
      <protection/>
    </xf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/>
      <protection/>
    </xf>
    <xf numFmtId="0" fontId="7" fillId="0" borderId="16">
      <alignment horizontal="left" wrapText="1" indent="1"/>
      <protection/>
    </xf>
    <xf numFmtId="0" fontId="59" fillId="0" borderId="0">
      <alignment horizontal="right"/>
      <protection/>
    </xf>
    <xf numFmtId="0" fontId="59" fillId="0" borderId="0">
      <alignment horizontal="right"/>
      <protection/>
    </xf>
    <xf numFmtId="0" fontId="59" fillId="0" borderId="0">
      <alignment horizontal="right"/>
      <protection/>
    </xf>
    <xf numFmtId="0" fontId="59" fillId="0" borderId="0">
      <alignment horizontal="right"/>
      <protection/>
    </xf>
    <xf numFmtId="0" fontId="5" fillId="21" borderId="90">
      <alignment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49" fontId="59" fillId="0" borderId="0">
      <alignment horizontal="right"/>
      <protection/>
    </xf>
    <xf numFmtId="0" fontId="7" fillId="23" borderId="25">
      <alignment/>
      <protection/>
    </xf>
    <xf numFmtId="4" fontId="59" fillId="0" borderId="9">
      <alignment horizontal="right"/>
      <protection/>
    </xf>
    <xf numFmtId="4" fontId="59" fillId="0" borderId="9">
      <alignment horizontal="right"/>
      <protection/>
    </xf>
    <xf numFmtId="4" fontId="59" fillId="0" borderId="9">
      <alignment horizontal="right"/>
      <protection/>
    </xf>
    <xf numFmtId="4" fontId="59" fillId="0" borderId="9">
      <alignment horizontal="right"/>
      <protection/>
    </xf>
    <xf numFmtId="0" fontId="3" fillId="0" borderId="0">
      <alignment horizontal="left" wrapText="1"/>
      <protection/>
    </xf>
    <xf numFmtId="0" fontId="59" fillId="0" borderId="0">
      <alignment horizontal="left" wrapText="1"/>
      <protection/>
    </xf>
    <xf numFmtId="0" fontId="59" fillId="0" borderId="0">
      <alignment horizontal="left" wrapText="1"/>
      <protection/>
    </xf>
    <xf numFmtId="0" fontId="59" fillId="0" borderId="0">
      <alignment horizontal="left" wrapText="1"/>
      <protection/>
    </xf>
    <xf numFmtId="0" fontId="59" fillId="0" borderId="0">
      <alignment horizontal="left" wrapText="1"/>
      <protection/>
    </xf>
    <xf numFmtId="49" fontId="5" fillId="0" borderId="0">
      <alignment/>
      <protection/>
    </xf>
    <xf numFmtId="0" fontId="59" fillId="0" borderId="10">
      <alignment horizontal="left"/>
      <protection/>
    </xf>
    <xf numFmtId="0" fontId="59" fillId="0" borderId="10">
      <alignment horizontal="left"/>
      <protection/>
    </xf>
    <xf numFmtId="0" fontId="59" fillId="0" borderId="10">
      <alignment horizontal="left"/>
      <protection/>
    </xf>
    <xf numFmtId="0" fontId="59" fillId="0" borderId="10">
      <alignment horizontal="left"/>
      <protection/>
    </xf>
    <xf numFmtId="0" fontId="7" fillId="0" borderId="0">
      <alignment horizontal="right"/>
      <protection/>
    </xf>
    <xf numFmtId="0" fontId="59" fillId="0" borderId="21">
      <alignment horizontal="left" wrapText="1"/>
      <protection/>
    </xf>
    <xf numFmtId="0" fontId="59" fillId="0" borderId="21">
      <alignment horizontal="left" wrapText="1"/>
      <protection/>
    </xf>
    <xf numFmtId="0" fontId="59" fillId="0" borderId="21">
      <alignment horizontal="left" wrapText="1"/>
      <protection/>
    </xf>
    <xf numFmtId="0" fontId="59" fillId="0" borderId="21">
      <alignment horizontal="left" wrapText="1"/>
      <protection/>
    </xf>
    <xf numFmtId="49" fontId="7" fillId="0" borderId="0">
      <alignment horizontal="right"/>
      <protection/>
    </xf>
    <xf numFmtId="0" fontId="59" fillId="0" borderId="62">
      <alignment/>
      <protection/>
    </xf>
    <xf numFmtId="0" fontId="59" fillId="0" borderId="62">
      <alignment/>
      <protection/>
    </xf>
    <xf numFmtId="0" fontId="59" fillId="0" borderId="62">
      <alignment/>
      <protection/>
    </xf>
    <xf numFmtId="0" fontId="59" fillId="0" borderId="62">
      <alignment/>
      <protection/>
    </xf>
    <xf numFmtId="0" fontId="7" fillId="0" borderId="0">
      <alignment horizontal="left" wrapText="1"/>
      <protection/>
    </xf>
    <xf numFmtId="0" fontId="60" fillId="0" borderId="91">
      <alignment horizontal="left" wrapText="1"/>
      <protection/>
    </xf>
    <xf numFmtId="0" fontId="60" fillId="0" borderId="91">
      <alignment horizontal="left" wrapText="1"/>
      <protection/>
    </xf>
    <xf numFmtId="0" fontId="60" fillId="0" borderId="91">
      <alignment horizontal="left" wrapText="1"/>
      <protection/>
    </xf>
    <xf numFmtId="0" fontId="60" fillId="0" borderId="91">
      <alignment horizontal="left" wrapText="1"/>
      <protection/>
    </xf>
    <xf numFmtId="0" fontId="7" fillId="0" borderId="7">
      <alignment horizontal="left"/>
      <protection/>
    </xf>
    <xf numFmtId="0" fontId="59" fillId="0" borderId="14">
      <alignment horizontal="left" wrapText="1" indent="2"/>
      <protection/>
    </xf>
    <xf numFmtId="0" fontId="59" fillId="0" borderId="14">
      <alignment horizontal="left" wrapText="1" indent="2"/>
      <protection/>
    </xf>
    <xf numFmtId="0" fontId="59" fillId="0" borderId="14">
      <alignment horizontal="left" wrapText="1" indent="2"/>
      <protection/>
    </xf>
    <xf numFmtId="0" fontId="59" fillId="0" borderId="14">
      <alignment horizontal="left" wrapText="1" indent="2"/>
      <protection/>
    </xf>
    <xf numFmtId="0" fontId="7" fillId="0" borderId="23">
      <alignment horizontal="left" wrapText="1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49" fontId="59" fillId="0" borderId="0">
      <alignment horizontal="center" wrapText="1"/>
      <protection/>
    </xf>
    <xf numFmtId="0" fontId="7" fillId="0" borderId="61">
      <alignment/>
      <protection/>
    </xf>
    <xf numFmtId="49" fontId="59" fillId="0" borderId="49">
      <alignment horizontal="center" wrapText="1"/>
      <protection/>
    </xf>
    <xf numFmtId="49" fontId="59" fillId="0" borderId="49">
      <alignment horizontal="center" wrapText="1"/>
      <protection/>
    </xf>
    <xf numFmtId="49" fontId="59" fillId="0" borderId="49">
      <alignment horizontal="center" wrapText="1"/>
      <protection/>
    </xf>
    <xf numFmtId="49" fontId="59" fillId="0" borderId="49">
      <alignment horizontal="center" wrapText="1"/>
      <protection/>
    </xf>
    <xf numFmtId="0" fontId="2" fillId="0" borderId="92">
      <alignment horizontal="left" wrapText="1"/>
      <protection/>
    </xf>
    <xf numFmtId="0" fontId="59" fillId="0" borderId="93">
      <alignment/>
      <protection/>
    </xf>
    <xf numFmtId="0" fontId="59" fillId="0" borderId="93">
      <alignment/>
      <protection/>
    </xf>
    <xf numFmtId="0" fontId="59" fillId="0" borderId="93">
      <alignment/>
      <protection/>
    </xf>
    <xf numFmtId="0" fontId="59" fillId="0" borderId="93">
      <alignment/>
      <protection/>
    </xf>
    <xf numFmtId="0" fontId="7" fillId="0" borderId="11">
      <alignment horizontal="left" wrapText="1" indent="1"/>
      <protection/>
    </xf>
    <xf numFmtId="0" fontId="59" fillId="0" borderId="94">
      <alignment horizontal="center" wrapText="1"/>
      <protection/>
    </xf>
    <xf numFmtId="0" fontId="59" fillId="0" borderId="94">
      <alignment horizontal="center" wrapText="1"/>
      <protection/>
    </xf>
    <xf numFmtId="0" fontId="59" fillId="0" borderId="94">
      <alignment horizontal="center" wrapText="1"/>
      <protection/>
    </xf>
    <xf numFmtId="0" fontId="59" fillId="0" borderId="94">
      <alignment horizontal="center" wrapText="1"/>
      <protection/>
    </xf>
    <xf numFmtId="49" fontId="7" fillId="0" borderId="0">
      <alignment horizontal="center" wrapText="1"/>
      <protection/>
    </xf>
    <xf numFmtId="0" fontId="58" fillId="22" borderId="57">
      <alignment/>
      <protection/>
    </xf>
    <xf numFmtId="0" fontId="58" fillId="22" borderId="57">
      <alignment/>
      <protection/>
    </xf>
    <xf numFmtId="0" fontId="58" fillId="22" borderId="57">
      <alignment/>
      <protection/>
    </xf>
    <xf numFmtId="0" fontId="58" fillId="22" borderId="57">
      <alignment/>
      <protection/>
    </xf>
    <xf numFmtId="49" fontId="7" fillId="0" borderId="52">
      <alignment horizontal="center" wrapText="1"/>
      <protection/>
    </xf>
    <xf numFmtId="49" fontId="59" fillId="0" borderId="24">
      <alignment horizontal="center"/>
      <protection/>
    </xf>
    <xf numFmtId="49" fontId="59" fillId="0" borderId="24">
      <alignment horizontal="center"/>
      <protection/>
    </xf>
    <xf numFmtId="49" fontId="59" fillId="0" borderId="24">
      <alignment horizontal="center"/>
      <protection/>
    </xf>
    <xf numFmtId="49" fontId="59" fillId="0" borderId="24">
      <alignment horizontal="center"/>
      <protection/>
    </xf>
    <xf numFmtId="0" fontId="7" fillId="0" borderId="95">
      <alignment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0" fontId="7" fillId="0" borderId="96">
      <alignment horizontal="center" wrapText="1"/>
      <protection/>
    </xf>
    <xf numFmtId="49" fontId="59" fillId="0" borderId="1">
      <alignment horizontal="center" wrapText="1"/>
      <protection/>
    </xf>
    <xf numFmtId="49" fontId="59" fillId="0" borderId="1">
      <alignment horizontal="center" wrapText="1"/>
      <protection/>
    </xf>
    <xf numFmtId="49" fontId="59" fillId="0" borderId="1">
      <alignment horizontal="center" wrapText="1"/>
      <protection/>
    </xf>
    <xf numFmtId="49" fontId="59" fillId="0" borderId="1">
      <alignment horizontal="center" wrapText="1"/>
      <protection/>
    </xf>
    <xf numFmtId="0" fontId="5" fillId="21" borderId="55">
      <alignment/>
      <protection/>
    </xf>
    <xf numFmtId="49" fontId="59" fillId="0" borderId="97">
      <alignment horizontal="center" wrapText="1"/>
      <protection/>
    </xf>
    <xf numFmtId="49" fontId="59" fillId="0" borderId="97">
      <alignment horizontal="center" wrapText="1"/>
      <protection/>
    </xf>
    <xf numFmtId="49" fontId="59" fillId="0" borderId="97">
      <alignment horizontal="center" wrapText="1"/>
      <protection/>
    </xf>
    <xf numFmtId="49" fontId="59" fillId="0" borderId="97">
      <alignment horizontal="center" wrapText="1"/>
      <protection/>
    </xf>
    <xf numFmtId="49" fontId="7" fillId="0" borderId="27">
      <alignment horizontal="center"/>
      <protection/>
    </xf>
    <xf numFmtId="49" fontId="59" fillId="0" borderId="1">
      <alignment horizontal="center"/>
      <protection/>
    </xf>
    <xf numFmtId="49" fontId="59" fillId="0" borderId="1">
      <alignment horizontal="center"/>
      <protection/>
    </xf>
    <xf numFmtId="49" fontId="59" fillId="0" borderId="1">
      <alignment horizontal="center"/>
      <protection/>
    </xf>
    <xf numFmtId="49" fontId="59" fillId="0" borderId="1">
      <alignment horizontal="center"/>
      <protection/>
    </xf>
    <xf numFmtId="0" fontId="5" fillId="0" borderId="55">
      <alignment/>
      <protection/>
    </xf>
    <xf numFmtId="49" fontId="59" fillId="0" borderId="10">
      <alignment/>
      <protection/>
    </xf>
    <xf numFmtId="49" fontId="59" fillId="0" borderId="10">
      <alignment/>
      <protection/>
    </xf>
    <xf numFmtId="49" fontId="59" fillId="0" borderId="10">
      <alignment/>
      <protection/>
    </xf>
    <xf numFmtId="49" fontId="59" fillId="0" borderId="10">
      <alignment/>
      <protection/>
    </xf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9" fillId="30" borderId="98" applyNumberFormat="0" applyAlignment="0" applyProtection="0"/>
    <xf numFmtId="0" fontId="70" fillId="31" borderId="99" applyNumberFormat="0" applyAlignment="0" applyProtection="0"/>
    <xf numFmtId="0" fontId="71" fillId="31" borderId="98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72" fillId="0" borderId="100" applyNumberFormat="0" applyFill="0" applyAlignment="0" applyProtection="0"/>
    <xf numFmtId="0" fontId="73" fillId="0" borderId="101" applyNumberFormat="0" applyFill="0" applyAlignment="0" applyProtection="0"/>
    <xf numFmtId="0" fontId="74" fillId="0" borderId="102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3" applyNumberFormat="0" applyFill="0" applyAlignment="0" applyProtection="0"/>
    <xf numFmtId="0" fontId="76" fillId="32" borderId="104" applyNumberFormat="0" applyAlignment="0" applyProtection="0"/>
    <xf numFmtId="0" fontId="77" fillId="0" borderId="0" applyNumberFormat="0" applyFill="0" applyBorder="0" applyAlignment="0" applyProtection="0"/>
    <xf numFmtId="0" fontId="78" fillId="33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79" fillId="34" borderId="0" applyNumberFormat="0" applyBorder="0" applyAlignment="0" applyProtection="0"/>
    <xf numFmtId="0" fontId="80" fillId="0" borderId="0" applyNumberFormat="0" applyFill="0" applyBorder="0" applyAlignment="0" applyProtection="0"/>
    <xf numFmtId="0" fontId="56" fillId="35" borderId="105" applyNumberFormat="0" applyFont="0" applyAlignment="0" applyProtection="0"/>
    <xf numFmtId="9" fontId="56" fillId="0" borderId="0" applyFont="0" applyFill="0" applyBorder="0" applyAlignment="0" applyProtection="0"/>
    <xf numFmtId="0" fontId="81" fillId="0" borderId="106" applyNumberFormat="0" applyFill="0" applyAlignment="0" applyProtection="0"/>
    <xf numFmtId="0" fontId="82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83" fillId="3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863">
      <alignment/>
      <protection/>
    </xf>
    <xf numFmtId="0" fontId="14" fillId="0" borderId="0" xfId="863" applyFont="1">
      <alignment/>
      <protection/>
    </xf>
    <xf numFmtId="0" fontId="15" fillId="0" borderId="107" xfId="863" applyFont="1" applyBorder="1" applyAlignment="1">
      <alignment horizontal="center"/>
      <protection/>
    </xf>
    <xf numFmtId="0" fontId="15" fillId="0" borderId="107" xfId="863" applyFont="1" applyBorder="1" applyAlignment="1">
      <alignment horizontal="justify"/>
      <protection/>
    </xf>
    <xf numFmtId="4" fontId="15" fillId="0" borderId="107" xfId="863" applyNumberFormat="1" applyFont="1" applyBorder="1" applyAlignment="1">
      <alignment shrinkToFit="1"/>
      <protection/>
    </xf>
    <xf numFmtId="0" fontId="15" fillId="37" borderId="107" xfId="863" applyFont="1" applyFill="1" applyBorder="1" applyAlignment="1">
      <alignment horizontal="center"/>
      <protection/>
    </xf>
    <xf numFmtId="0" fontId="15" fillId="37" borderId="107" xfId="863" applyFont="1" applyFill="1" applyBorder="1" applyAlignment="1">
      <alignment horizontal="justify"/>
      <protection/>
    </xf>
    <xf numFmtId="4" fontId="15" fillId="37" borderId="107" xfId="863" applyNumberFormat="1" applyFont="1" applyFill="1" applyBorder="1" applyAlignment="1">
      <alignment shrinkToFit="1"/>
      <protection/>
    </xf>
    <xf numFmtId="0" fontId="16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vertical="center" wrapText="1"/>
      <protection/>
    </xf>
    <xf numFmtId="4" fontId="16" fillId="0" borderId="107" xfId="863" applyNumberFormat="1" applyFont="1" applyBorder="1" applyAlignment="1">
      <alignment shrinkToFit="1"/>
      <protection/>
    </xf>
    <xf numFmtId="49" fontId="17" fillId="0" borderId="107" xfId="864" applyNumberFormat="1" applyFont="1" applyFill="1" applyBorder="1" applyAlignment="1">
      <alignment horizontal="center" shrinkToFit="1"/>
      <protection/>
    </xf>
    <xf numFmtId="0" fontId="17" fillId="0" borderId="107" xfId="864" applyFont="1" applyFill="1" applyBorder="1" applyAlignment="1">
      <alignment horizontal="justify" wrapText="1"/>
      <protection/>
    </xf>
    <xf numFmtId="4" fontId="17" fillId="0" borderId="107" xfId="863" applyNumberFormat="1" applyFont="1" applyBorder="1" applyAlignment="1">
      <alignment shrinkToFit="1"/>
      <protection/>
    </xf>
    <xf numFmtId="49" fontId="15" fillId="0" borderId="107" xfId="864" applyNumberFormat="1" applyFont="1" applyFill="1" applyBorder="1" applyAlignment="1">
      <alignment horizontal="center" shrinkToFit="1"/>
      <protection/>
    </xf>
    <xf numFmtId="0" fontId="15" fillId="0" borderId="107" xfId="864" applyFont="1" applyFill="1" applyBorder="1" applyAlignment="1">
      <alignment horizontal="justify" wrapText="1"/>
      <protection/>
    </xf>
    <xf numFmtId="4" fontId="15" fillId="0" borderId="107" xfId="864" applyNumberFormat="1" applyFont="1" applyFill="1" applyBorder="1" applyAlignment="1">
      <alignment shrinkToFit="1"/>
      <protection/>
    </xf>
    <xf numFmtId="49" fontId="16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horizontal="justify" wrapText="1"/>
      <protection/>
    </xf>
    <xf numFmtId="0" fontId="15" fillId="0" borderId="107" xfId="863" applyFont="1" applyBorder="1" applyAlignment="1">
      <alignment horizontal="justify" vertical="center" wrapText="1"/>
      <protection/>
    </xf>
    <xf numFmtId="0" fontId="14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wrapText="1"/>
      <protection/>
    </xf>
    <xf numFmtId="49" fontId="18" fillId="0" borderId="107" xfId="864" applyNumberFormat="1" applyFont="1" applyFill="1" applyBorder="1" applyAlignment="1">
      <alignment horizontal="center" shrinkToFit="1"/>
      <protection/>
    </xf>
    <xf numFmtId="0" fontId="18" fillId="0" borderId="107" xfId="864" applyFont="1" applyFill="1" applyBorder="1" applyAlignment="1">
      <alignment horizontal="justify" wrapText="1"/>
      <protection/>
    </xf>
    <xf numFmtId="4" fontId="18" fillId="0" borderId="107" xfId="863" applyNumberFormat="1" applyFont="1" applyBorder="1" applyAlignment="1">
      <alignment shrinkToFit="1"/>
      <protection/>
    </xf>
    <xf numFmtId="0" fontId="17" fillId="0" borderId="107" xfId="863" applyFont="1" applyBorder="1" applyAlignment="1">
      <alignment horizontal="center"/>
      <protection/>
    </xf>
    <xf numFmtId="0" fontId="15" fillId="0" borderId="107" xfId="509" applyNumberFormat="1" applyFont="1" applyBorder="1" applyAlignment="1" applyProtection="1">
      <alignment wrapText="1"/>
      <protection/>
    </xf>
    <xf numFmtId="0" fontId="16" fillId="0" borderId="107" xfId="509" applyNumberFormat="1" applyFont="1" applyBorder="1" applyAlignment="1" applyProtection="1">
      <alignment horizontal="justify" wrapText="1"/>
      <protection/>
    </xf>
    <xf numFmtId="0" fontId="18" fillId="0" borderId="107" xfId="863" applyFont="1" applyBorder="1" applyAlignment="1">
      <alignment horizontal="center"/>
      <protection/>
    </xf>
    <xf numFmtId="0" fontId="18" fillId="0" borderId="107" xfId="509" applyNumberFormat="1" applyFont="1" applyBorder="1" applyAlignment="1" applyProtection="1">
      <alignment horizontal="justify" wrapText="1"/>
      <protection/>
    </xf>
    <xf numFmtId="0" fontId="18" fillId="37" borderId="107" xfId="863" applyFont="1" applyFill="1" applyBorder="1" applyAlignment="1">
      <alignment horizontal="center"/>
      <protection/>
    </xf>
    <xf numFmtId="4" fontId="20" fillId="37" borderId="107" xfId="863" applyNumberFormat="1" applyFont="1" applyFill="1" applyBorder="1" applyAlignment="1">
      <alignment shrinkToFit="1"/>
      <protection/>
    </xf>
    <xf numFmtId="0" fontId="15" fillId="0" borderId="107" xfId="863" applyFont="1" applyBorder="1" applyAlignment="1">
      <alignment horizontal="justify" wrapText="1"/>
      <protection/>
    </xf>
    <xf numFmtId="4" fontId="16" fillId="0" borderId="107" xfId="863" applyNumberFormat="1" applyFont="1" applyBorder="1">
      <alignment/>
      <protection/>
    </xf>
    <xf numFmtId="0" fontId="18" fillId="0" borderId="107" xfId="863" applyFont="1" applyBorder="1" applyAlignment="1">
      <alignment horizontal="justify" wrapText="1"/>
      <protection/>
    </xf>
    <xf numFmtId="4" fontId="18" fillId="0" borderId="107" xfId="863" applyNumberFormat="1" applyFont="1" applyBorder="1">
      <alignment/>
      <protection/>
    </xf>
    <xf numFmtId="0" fontId="15" fillId="0" borderId="107" xfId="864" applyFont="1" applyFill="1" applyBorder="1" applyAlignment="1">
      <alignment horizontal="center"/>
      <protection/>
    </xf>
    <xf numFmtId="0" fontId="15" fillId="0" borderId="107" xfId="864" applyFont="1" applyBorder="1" applyAlignment="1">
      <alignment horizontal="justify" vertical="center" wrapText="1"/>
      <protection/>
    </xf>
    <xf numFmtId="0" fontId="15" fillId="0" borderId="107" xfId="864" applyFont="1" applyBorder="1" applyAlignment="1">
      <alignment horizontal="center"/>
      <protection/>
    </xf>
    <xf numFmtId="0" fontId="84" fillId="0" borderId="107" xfId="864" applyFont="1" applyBorder="1" applyAlignment="1">
      <alignment horizontal="center"/>
      <protection/>
    </xf>
    <xf numFmtId="0" fontId="14" fillId="0" borderId="107" xfId="864" applyFont="1" applyBorder="1" applyAlignment="1">
      <alignment horizontal="justify" vertical="center" wrapText="1"/>
      <protection/>
    </xf>
    <xf numFmtId="4" fontId="14" fillId="0" borderId="107" xfId="863" applyNumberFormat="1" applyFont="1" applyBorder="1" applyAlignment="1">
      <alignment shrinkToFit="1"/>
      <protection/>
    </xf>
    <xf numFmtId="0" fontId="16" fillId="0" borderId="107" xfId="864" applyFont="1" applyBorder="1" applyAlignment="1">
      <alignment horizontal="center"/>
      <protection/>
    </xf>
    <xf numFmtId="0" fontId="16" fillId="0" borderId="107" xfId="864" applyFont="1" applyBorder="1" applyAlignment="1">
      <alignment horizontal="justify" wrapText="1"/>
      <protection/>
    </xf>
    <xf numFmtId="0" fontId="18" fillId="0" borderId="107" xfId="864" applyFont="1" applyBorder="1" applyAlignment="1">
      <alignment horizontal="center"/>
      <protection/>
    </xf>
    <xf numFmtId="0" fontId="18" fillId="0" borderId="107" xfId="864" applyFont="1" applyBorder="1" applyAlignment="1">
      <alignment horizontal="justify" vertical="center" wrapText="1"/>
      <protection/>
    </xf>
    <xf numFmtId="0" fontId="16" fillId="0" borderId="107" xfId="864" applyFont="1" applyBorder="1" applyAlignment="1">
      <alignment horizontal="justify" vertical="center" wrapText="1"/>
      <protection/>
    </xf>
    <xf numFmtId="49" fontId="14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wrapText="1"/>
      <protection/>
    </xf>
    <xf numFmtId="0" fontId="18" fillId="0" borderId="107" xfId="864" applyFont="1" applyFill="1" applyBorder="1" applyAlignment="1">
      <alignment wrapText="1"/>
      <protection/>
    </xf>
    <xf numFmtId="0" fontId="14" fillId="0" borderId="107" xfId="864" applyFont="1" applyFill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vertical="top" wrapText="1"/>
      <protection/>
    </xf>
    <xf numFmtId="0" fontId="21" fillId="0" borderId="107" xfId="864" applyFont="1" applyBorder="1" applyAlignment="1">
      <alignment vertical="top" wrapText="1"/>
      <protection/>
    </xf>
    <xf numFmtId="0" fontId="22" fillId="0" borderId="107" xfId="864" applyFont="1" applyBorder="1" applyAlignment="1">
      <alignment horizontal="justify" wrapText="1"/>
      <protection/>
    </xf>
    <xf numFmtId="0" fontId="23" fillId="0" borderId="107" xfId="864" applyFont="1" applyBorder="1" applyAlignment="1">
      <alignment horizontal="justify" wrapText="1"/>
      <protection/>
    </xf>
    <xf numFmtId="0" fontId="15" fillId="0" borderId="107" xfId="864" applyFont="1" applyBorder="1">
      <alignment/>
      <protection/>
    </xf>
    <xf numFmtId="0" fontId="26" fillId="0" borderId="107" xfId="863" applyFont="1" applyBorder="1" applyAlignment="1">
      <alignment horizontal="center" vertical="center" wrapText="1"/>
      <protection/>
    </xf>
    <xf numFmtId="0" fontId="15" fillId="0" borderId="107" xfId="863" applyFont="1" applyBorder="1" applyAlignment="1">
      <alignment horizontal="center" vertical="center" wrapText="1"/>
      <protection/>
    </xf>
    <xf numFmtId="165" fontId="15" fillId="0" borderId="107" xfId="863" applyNumberFormat="1" applyFont="1" applyBorder="1" applyAlignment="1">
      <alignment shrinkToFit="1"/>
      <protection/>
    </xf>
    <xf numFmtId="165" fontId="14" fillId="0" borderId="107" xfId="863" applyNumberFormat="1" applyFont="1" applyBorder="1" applyAlignment="1">
      <alignment shrinkToFit="1"/>
      <protection/>
    </xf>
    <xf numFmtId="49" fontId="27" fillId="0" borderId="37" xfId="603" applyNumberFormat="1" applyFont="1" applyProtection="1">
      <alignment horizontal="center"/>
      <protection/>
    </xf>
    <xf numFmtId="4" fontId="28" fillId="0" borderId="107" xfId="863" applyNumberFormat="1" applyFont="1" applyBorder="1" applyAlignment="1">
      <alignment shrinkToFit="1"/>
      <protection/>
    </xf>
    <xf numFmtId="165" fontId="16" fillId="0" borderId="107" xfId="863" applyNumberFormat="1" applyFont="1" applyBorder="1" applyAlignment="1">
      <alignment shrinkToFit="1"/>
      <protection/>
    </xf>
    <xf numFmtId="165" fontId="17" fillId="0" borderId="107" xfId="863" applyNumberFormat="1" applyFont="1" applyBorder="1" applyAlignment="1">
      <alignment shrinkToFit="1"/>
      <protection/>
    </xf>
    <xf numFmtId="49" fontId="30" fillId="0" borderId="37" xfId="603" applyNumberFormat="1" applyFont="1" applyProtection="1">
      <alignment horizontal="center"/>
      <protection/>
    </xf>
    <xf numFmtId="0" fontId="30" fillId="0" borderId="107" xfId="513" applyNumberFormat="1" applyFont="1" applyBorder="1" applyAlignment="1" applyProtection="1">
      <alignment wrapText="1"/>
      <protection/>
    </xf>
    <xf numFmtId="49" fontId="22" fillId="0" borderId="107" xfId="603" applyNumberFormat="1" applyFont="1" applyBorder="1" applyProtection="1">
      <alignment horizontal="center"/>
      <protection/>
    </xf>
    <xf numFmtId="49" fontId="21" fillId="0" borderId="107" xfId="603" applyNumberFormat="1" applyFont="1" applyBorder="1" applyProtection="1">
      <alignment horizontal="center"/>
      <protection/>
    </xf>
    <xf numFmtId="165" fontId="29" fillId="0" borderId="107" xfId="863" applyNumberFormat="1" applyFont="1" applyBorder="1" applyAlignment="1">
      <alignment shrinkToFit="1"/>
      <protection/>
    </xf>
    <xf numFmtId="0" fontId="21" fillId="0" borderId="107" xfId="513" applyNumberFormat="1" applyFont="1" applyBorder="1" applyAlignment="1" applyProtection="1">
      <alignment wrapText="1"/>
      <protection/>
    </xf>
    <xf numFmtId="0" fontId="22" fillId="0" borderId="107" xfId="513" applyNumberFormat="1" applyFont="1" applyBorder="1" applyAlignment="1" applyProtection="1">
      <alignment horizontal="justify" wrapText="1"/>
      <protection/>
    </xf>
    <xf numFmtId="0" fontId="27" fillId="0" borderId="107" xfId="513" applyNumberFormat="1" applyFont="1" applyBorder="1" applyAlignment="1" applyProtection="1">
      <alignment horizontal="justify" wrapText="1"/>
      <protection/>
    </xf>
    <xf numFmtId="0" fontId="21" fillId="0" borderId="107" xfId="513" applyNumberFormat="1" applyFont="1" applyBorder="1" applyAlignment="1" applyProtection="1">
      <alignment horizontal="justify" wrapText="1"/>
      <protection/>
    </xf>
    <xf numFmtId="165" fontId="18" fillId="0" borderId="107" xfId="863" applyNumberFormat="1" applyFont="1" applyBorder="1" applyAlignment="1">
      <alignment shrinkToFit="1"/>
      <protection/>
    </xf>
    <xf numFmtId="0" fontId="18" fillId="0" borderId="108" xfId="863" applyFont="1" applyBorder="1" applyAlignment="1">
      <alignment horizontal="center"/>
      <protection/>
    </xf>
    <xf numFmtId="49" fontId="15" fillId="38" borderId="109" xfId="608" applyNumberFormat="1" applyFont="1" applyFill="1" applyBorder="1" applyAlignment="1" applyProtection="1">
      <alignment horizontal="center"/>
      <protection/>
    </xf>
    <xf numFmtId="49" fontId="16" fillId="38" borderId="109" xfId="608" applyNumberFormat="1" applyFont="1" applyFill="1" applyBorder="1" applyAlignment="1" applyProtection="1">
      <alignment horizontal="center"/>
      <protection/>
    </xf>
    <xf numFmtId="49" fontId="18" fillId="38" borderId="109" xfId="608" applyNumberFormat="1" applyFont="1" applyFill="1" applyBorder="1" applyAlignment="1" applyProtection="1">
      <alignment horizontal="center"/>
      <protection/>
    </xf>
    <xf numFmtId="4" fontId="18" fillId="0" borderId="110" xfId="863" applyNumberFormat="1" applyFont="1" applyBorder="1" applyAlignment="1">
      <alignment shrinkToFit="1"/>
      <protection/>
    </xf>
    <xf numFmtId="0" fontId="15" fillId="38" borderId="107" xfId="513" applyNumberFormat="1" applyFont="1" applyFill="1" applyBorder="1" applyAlignment="1" applyProtection="1">
      <alignment wrapText="1"/>
      <protection/>
    </xf>
    <xf numFmtId="0" fontId="16" fillId="38" borderId="107" xfId="513" applyNumberFormat="1" applyFont="1" applyFill="1" applyBorder="1" applyAlignment="1" applyProtection="1">
      <alignment wrapText="1"/>
      <protection/>
    </xf>
    <xf numFmtId="0" fontId="18" fillId="38" borderId="107" xfId="513" applyNumberFormat="1" applyFont="1" applyFill="1" applyBorder="1" applyAlignment="1" applyProtection="1">
      <alignment wrapText="1"/>
      <protection/>
    </xf>
    <xf numFmtId="4" fontId="16" fillId="0" borderId="110" xfId="863" applyNumberFormat="1" applyFont="1" applyBorder="1" applyAlignment="1">
      <alignment shrinkToFit="1"/>
      <protection/>
    </xf>
    <xf numFmtId="4" fontId="15" fillId="0" borderId="110" xfId="863" applyNumberFormat="1" applyFont="1" applyBorder="1" applyAlignment="1">
      <alignment shrinkToFit="1"/>
      <protection/>
    </xf>
    <xf numFmtId="165" fontId="15" fillId="37" borderId="107" xfId="863" applyNumberFormat="1" applyFont="1" applyFill="1" applyBorder="1" applyAlignment="1">
      <alignment shrinkToFit="1"/>
      <protection/>
    </xf>
    <xf numFmtId="49" fontId="85" fillId="0" borderId="36" xfId="609" applyNumberFormat="1" applyFont="1" applyProtection="1">
      <alignment horizontal="center"/>
      <protection locked="0"/>
    </xf>
    <xf numFmtId="0" fontId="16" fillId="0" borderId="108" xfId="863" applyFont="1" applyBorder="1" applyAlignment="1">
      <alignment horizontal="justify" wrapText="1"/>
      <protection/>
    </xf>
    <xf numFmtId="0" fontId="18" fillId="0" borderId="108" xfId="864" applyFont="1" applyFill="1" applyBorder="1" applyAlignment="1">
      <alignment horizontal="justify" wrapText="1"/>
      <protection/>
    </xf>
    <xf numFmtId="0" fontId="85" fillId="0" borderId="111" xfId="514" applyNumberFormat="1" applyFont="1" applyBorder="1" applyAlignment="1" applyProtection="1">
      <alignment horizontal="justify" wrapText="1"/>
      <protection locked="0"/>
    </xf>
    <xf numFmtId="49" fontId="86" fillId="0" borderId="36" xfId="609" applyNumberFormat="1" applyFont="1" applyProtection="1">
      <alignment horizontal="center"/>
      <protection locked="0"/>
    </xf>
    <xf numFmtId="0" fontId="86" fillId="0" borderId="38" xfId="514" applyNumberFormat="1" applyFont="1" applyAlignment="1" applyProtection="1">
      <alignment horizontal="justify" wrapText="1"/>
      <protection locked="0"/>
    </xf>
    <xf numFmtId="49" fontId="86" fillId="0" borderId="109" xfId="609" applyNumberFormat="1" applyFont="1" applyBorder="1" applyProtection="1">
      <alignment horizontal="center"/>
      <protection locked="0"/>
    </xf>
    <xf numFmtId="49" fontId="87" fillId="0" borderId="109" xfId="609" applyNumberFormat="1" applyFont="1" applyBorder="1" applyProtection="1">
      <alignment horizontal="center"/>
      <protection locked="0"/>
    </xf>
    <xf numFmtId="49" fontId="85" fillId="0" borderId="109" xfId="609" applyNumberFormat="1" applyFont="1" applyBorder="1" applyProtection="1">
      <alignment horizontal="center"/>
      <protection locked="0"/>
    </xf>
    <xf numFmtId="0" fontId="86" fillId="0" borderId="107" xfId="514" applyNumberFormat="1" applyFont="1" applyBorder="1" applyAlignment="1" applyProtection="1">
      <alignment horizontal="justify" wrapText="1"/>
      <protection locked="0"/>
    </xf>
    <xf numFmtId="0" fontId="87" fillId="0" borderId="107" xfId="514" applyNumberFormat="1" applyFont="1" applyBorder="1" applyAlignment="1" applyProtection="1">
      <alignment horizontal="justify" wrapText="1"/>
      <protection locked="0"/>
    </xf>
    <xf numFmtId="0" fontId="85" fillId="0" borderId="107" xfId="514" applyNumberFormat="1" applyFont="1" applyBorder="1" applyAlignment="1" applyProtection="1">
      <alignment horizontal="justify" wrapText="1"/>
      <protection locked="0"/>
    </xf>
    <xf numFmtId="49" fontId="14" fillId="0" borderId="108" xfId="864" applyNumberFormat="1" applyFont="1" applyFill="1" applyBorder="1" applyAlignment="1">
      <alignment horizontal="center" shrinkToFit="1"/>
      <protection/>
    </xf>
    <xf numFmtId="49" fontId="88" fillId="0" borderId="36" xfId="609" applyNumberFormat="1" applyFont="1" applyProtection="1">
      <alignment horizontal="center"/>
      <protection locked="0"/>
    </xf>
    <xf numFmtId="0" fontId="88" fillId="0" borderId="38" xfId="514" applyNumberFormat="1" applyFont="1" applyAlignment="1" applyProtection="1">
      <alignment horizontal="justify" wrapText="1"/>
      <protection locked="0"/>
    </xf>
    <xf numFmtId="0" fontId="89" fillId="0" borderId="107" xfId="0" applyFont="1" applyBorder="1" applyAlignment="1">
      <alignment horizontal="justify" vertical="top" wrapText="1" readingOrder="1"/>
    </xf>
    <xf numFmtId="49" fontId="89" fillId="0" borderId="107" xfId="0" applyNumberFormat="1" applyFont="1" applyBorder="1" applyAlignment="1">
      <alignment horizontal="center" wrapText="1" readingOrder="1"/>
    </xf>
    <xf numFmtId="0" fontId="90" fillId="0" borderId="107" xfId="0" applyFont="1" applyBorder="1" applyAlignment="1">
      <alignment horizontal="justify" vertical="top" wrapText="1" readingOrder="1"/>
    </xf>
    <xf numFmtId="49" fontId="90" fillId="0" borderId="107" xfId="0" applyNumberFormat="1" applyFont="1" applyBorder="1" applyAlignment="1">
      <alignment horizontal="center" wrapText="1" readingOrder="1"/>
    </xf>
    <xf numFmtId="0" fontId="90" fillId="0" borderId="107" xfId="0" applyFont="1" applyBorder="1" applyAlignment="1">
      <alignment horizontal="justify" wrapText="1" readingOrder="1"/>
    </xf>
    <xf numFmtId="4" fontId="26" fillId="0" borderId="107" xfId="0" applyNumberFormat="1" applyFont="1" applyBorder="1" applyAlignment="1">
      <alignment shrinkToFit="1"/>
    </xf>
    <xf numFmtId="0" fontId="34" fillId="0" borderId="112" xfId="798" applyNumberFormat="1" applyFont="1" applyBorder="1" applyProtection="1">
      <alignment horizontal="left" wrapText="1"/>
      <protection/>
    </xf>
    <xf numFmtId="0" fontId="26" fillId="0" borderId="113" xfId="0" applyFont="1" applyBorder="1" applyAlignment="1">
      <alignment shrinkToFit="1"/>
    </xf>
    <xf numFmtId="4" fontId="26" fillId="0" borderId="113" xfId="0" applyNumberFormat="1" applyFont="1" applyBorder="1" applyAlignment="1">
      <alignment shrinkToFit="1"/>
    </xf>
    <xf numFmtId="4" fontId="31" fillId="0" borderId="107" xfId="0" applyNumberFormat="1" applyFont="1" applyBorder="1" applyAlignment="1">
      <alignment shrinkToFit="1"/>
    </xf>
    <xf numFmtId="171" fontId="26" fillId="0" borderId="114" xfId="0" applyNumberFormat="1" applyFont="1" applyBorder="1" applyAlignment="1">
      <alignment shrinkToFit="1"/>
    </xf>
    <xf numFmtId="165" fontId="26" fillId="0" borderId="107" xfId="0" applyNumberFormat="1" applyFont="1" applyBorder="1" applyAlignment="1">
      <alignment shrinkToFit="1"/>
    </xf>
    <xf numFmtId="165" fontId="31" fillId="0" borderId="107" xfId="0" applyNumberFormat="1" applyFont="1" applyBorder="1" applyAlignment="1">
      <alignment shrinkToFit="1"/>
    </xf>
    <xf numFmtId="0" fontId="14" fillId="0" borderId="0" xfId="0" applyFont="1" applyAlignment="1">
      <alignment/>
    </xf>
    <xf numFmtId="0" fontId="18" fillId="0" borderId="107" xfId="864" applyNumberFormat="1" applyFont="1" applyFill="1" applyBorder="1" applyAlignment="1">
      <alignment horizontal="justify" wrapText="1"/>
      <protection/>
    </xf>
    <xf numFmtId="0" fontId="17" fillId="0" borderId="107" xfId="864" applyNumberFormat="1" applyFont="1" applyFill="1" applyBorder="1" applyAlignment="1">
      <alignment horizontal="justify" wrapText="1"/>
      <protection/>
    </xf>
    <xf numFmtId="0" fontId="14" fillId="0" borderId="107" xfId="863" applyFont="1" applyBorder="1" applyAlignment="1">
      <alignment horizontal="justify" wrapText="1"/>
      <protection/>
    </xf>
    <xf numFmtId="4" fontId="17" fillId="0" borderId="107" xfId="864" applyNumberFormat="1" applyFont="1" applyFill="1" applyBorder="1" applyAlignment="1">
      <alignment shrinkToFit="1"/>
      <protection/>
    </xf>
    <xf numFmtId="0" fontId="35" fillId="0" borderId="0" xfId="863" applyFont="1">
      <alignment/>
      <protection/>
    </xf>
    <xf numFmtId="0" fontId="36" fillId="0" borderId="0" xfId="863" applyFont="1">
      <alignment/>
      <protection/>
    </xf>
    <xf numFmtId="4" fontId="18" fillId="38" borderId="107" xfId="863" applyNumberFormat="1" applyFont="1" applyFill="1" applyBorder="1" applyAlignment="1">
      <alignment shrinkToFit="1"/>
      <protection/>
    </xf>
    <xf numFmtId="165" fontId="28" fillId="0" borderId="107" xfId="863" applyNumberFormat="1" applyFont="1" applyBorder="1" applyAlignment="1">
      <alignment shrinkToFit="1"/>
      <protection/>
    </xf>
    <xf numFmtId="0" fontId="21" fillId="0" borderId="107" xfId="0" applyFont="1" applyBorder="1" applyAlignment="1">
      <alignment horizontal="justify" wrapText="1"/>
    </xf>
    <xf numFmtId="0" fontId="16" fillId="0" borderId="107" xfId="863" applyFont="1" applyBorder="1" applyAlignment="1">
      <alignment horizontal="center" wrapText="1"/>
      <protection/>
    </xf>
    <xf numFmtId="0" fontId="18" fillId="0" borderId="107" xfId="863" applyFont="1" applyBorder="1" applyAlignment="1">
      <alignment horizontal="center" wrapText="1"/>
      <protection/>
    </xf>
    <xf numFmtId="0" fontId="22" fillId="0" borderId="107" xfId="0" applyFont="1" applyBorder="1" applyAlignment="1">
      <alignment horizontal="justify" wrapText="1"/>
    </xf>
    <xf numFmtId="165" fontId="37" fillId="0" borderId="107" xfId="863" applyNumberFormat="1" applyFont="1" applyBorder="1" applyAlignment="1">
      <alignment shrinkToFit="1"/>
      <protection/>
    </xf>
    <xf numFmtId="0" fontId="13" fillId="0" borderId="0" xfId="863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6" fillId="0" borderId="115" xfId="863" applyFont="1" applyBorder="1" applyAlignment="1">
      <alignment horizontal="center" vertical="center" wrapText="1"/>
      <protection/>
    </xf>
    <xf numFmtId="0" fontId="26" fillId="0" borderId="116" xfId="863" applyFont="1" applyBorder="1" applyAlignment="1">
      <alignment horizontal="center" vertical="center" wrapText="1"/>
      <protection/>
    </xf>
    <xf numFmtId="0" fontId="91" fillId="0" borderId="108" xfId="864" applyFont="1" applyBorder="1" applyAlignment="1">
      <alignment horizontal="center" vertical="center" wrapText="1"/>
      <protection/>
    </xf>
    <xf numFmtId="0" fontId="91" fillId="0" borderId="117" xfId="864" applyFont="1" applyBorder="1" applyAlignment="1">
      <alignment horizontal="center" vertical="center" wrapText="1"/>
      <protection/>
    </xf>
    <xf numFmtId="0" fontId="91" fillId="0" borderId="110" xfId="864" applyFont="1" applyBorder="1" applyAlignment="1">
      <alignment horizontal="center" vertical="center" wrapText="1"/>
      <protection/>
    </xf>
    <xf numFmtId="0" fontId="91" fillId="0" borderId="115" xfId="864" applyFont="1" applyBorder="1" applyAlignment="1">
      <alignment horizontal="center" vertical="center" wrapText="1"/>
      <protection/>
    </xf>
    <xf numFmtId="0" fontId="32" fillId="0" borderId="116" xfId="0" applyFont="1" applyBorder="1" applyAlignment="1">
      <alignment horizontal="center" vertical="center" wrapText="1"/>
    </xf>
    <xf numFmtId="0" fontId="33" fillId="0" borderId="116" xfId="0" applyFont="1" applyBorder="1" applyAlignment="1">
      <alignment horizontal="center" vertical="center" wrapText="1"/>
    </xf>
    <xf numFmtId="0" fontId="92" fillId="0" borderId="115" xfId="864" applyFont="1" applyBorder="1" applyAlignment="1">
      <alignment horizontal="center" vertical="center" wrapText="1"/>
      <protection/>
    </xf>
    <xf numFmtId="0" fontId="0" fillId="0" borderId="1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3" fillId="0" borderId="107" xfId="864" applyFont="1" applyBorder="1" applyAlignment="1">
      <alignment horizontal="center" vertical="center" wrapText="1"/>
      <protection/>
    </xf>
    <xf numFmtId="0" fontId="19" fillId="0" borderId="107" xfId="0" applyFont="1" applyBorder="1" applyAlignment="1">
      <alignment horizontal="center" vertical="center" wrapText="1"/>
    </xf>
    <xf numFmtId="0" fontId="92" fillId="0" borderId="107" xfId="864" applyFont="1" applyBorder="1" applyAlignment="1">
      <alignment horizontal="center" vertical="center" wrapText="1"/>
      <protection/>
    </xf>
    <xf numFmtId="0" fontId="89" fillId="0" borderId="107" xfId="0" applyFont="1" applyBorder="1" applyAlignment="1">
      <alignment horizontal="center" vertical="center" wrapText="1" readingOrder="1"/>
    </xf>
    <xf numFmtId="0" fontId="89" fillId="0" borderId="107" xfId="0" applyFont="1" applyBorder="1" applyAlignment="1">
      <alignment wrapText="1" readingOrder="1"/>
    </xf>
    <xf numFmtId="0" fontId="25" fillId="0" borderId="107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">
      <pane xSplit="2" ySplit="6" topLeftCell="C16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63" sqref="H163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4" width="14.28125" style="1" customWidth="1"/>
    <col min="5" max="5" width="12.28125" style="1" customWidth="1"/>
    <col min="6" max="6" width="8.28125" style="1" customWidth="1"/>
    <col min="7" max="7" width="13.00390625" style="1" customWidth="1"/>
    <col min="8" max="8" width="13.57421875" style="1" customWidth="1"/>
    <col min="9" max="9" width="6.8515625" style="1" customWidth="1"/>
    <col min="10" max="16384" width="9.140625" style="1" customWidth="1"/>
  </cols>
  <sheetData>
    <row r="1" spans="1:9" ht="24.75" customHeight="1">
      <c r="A1" s="129" t="s">
        <v>351</v>
      </c>
      <c r="B1" s="130"/>
      <c r="C1" s="130"/>
      <c r="D1" s="130"/>
      <c r="E1" s="130"/>
      <c r="F1" s="130"/>
      <c r="G1" s="130"/>
      <c r="H1" s="130"/>
      <c r="I1" s="130"/>
    </row>
    <row r="2" spans="1:9" ht="18.75" customHeight="1">
      <c r="A2" s="129" t="s">
        <v>377</v>
      </c>
      <c r="B2" s="131"/>
      <c r="C2" s="131"/>
      <c r="D2" s="131"/>
      <c r="E2" s="131"/>
      <c r="F2" s="131"/>
      <c r="G2" s="131"/>
      <c r="H2" s="131"/>
      <c r="I2" s="131"/>
    </row>
    <row r="3" spans="1:9" ht="18.75" customHeight="1">
      <c r="A3" s="142" t="s">
        <v>296</v>
      </c>
      <c r="B3" s="143"/>
      <c r="C3" s="143"/>
      <c r="D3" s="143"/>
      <c r="E3" s="143"/>
      <c r="F3" s="143"/>
      <c r="G3" s="143"/>
      <c r="H3" s="143"/>
      <c r="I3" s="143"/>
    </row>
    <row r="4" ht="15.75" customHeight="1">
      <c r="I4" s="2" t="s">
        <v>2</v>
      </c>
    </row>
    <row r="5" spans="1:9" ht="45" customHeight="1">
      <c r="A5" s="132" t="s">
        <v>3</v>
      </c>
      <c r="B5" s="132" t="s">
        <v>4</v>
      </c>
      <c r="C5" s="137" t="s">
        <v>0</v>
      </c>
      <c r="D5" s="137" t="s">
        <v>177</v>
      </c>
      <c r="E5" s="137" t="s">
        <v>1</v>
      </c>
      <c r="F5" s="140" t="s">
        <v>178</v>
      </c>
      <c r="G5" s="134" t="s">
        <v>376</v>
      </c>
      <c r="H5" s="135"/>
      <c r="I5" s="136"/>
    </row>
    <row r="6" spans="1:9" ht="45.75" customHeight="1">
      <c r="A6" s="133"/>
      <c r="B6" s="133"/>
      <c r="C6" s="138"/>
      <c r="D6" s="139"/>
      <c r="E6" s="139"/>
      <c r="F6" s="141"/>
      <c r="G6" s="58" t="s">
        <v>1</v>
      </c>
      <c r="H6" s="58" t="s">
        <v>179</v>
      </c>
      <c r="I6" s="58" t="s">
        <v>180</v>
      </c>
    </row>
    <row r="7" spans="1:9" ht="12.75" customHeight="1">
      <c r="A7" s="3" t="s">
        <v>5</v>
      </c>
      <c r="B7" s="4" t="s">
        <v>6</v>
      </c>
      <c r="C7" s="5">
        <f>SUM(C9,C15,C21,C30,C33,C38,C54,C74,C68,C78,C91,C108)</f>
        <v>40128822.2</v>
      </c>
      <c r="D7" s="5">
        <f>SUM(D9,D15,D21,D30,D33,D38,D54,D74,D68,D78,D91,D108)</f>
        <v>41869322.2</v>
      </c>
      <c r="E7" s="5">
        <f>SUM(E9,E15,E21,E30,E33,E38,E54,E74,E68,E78,E91,E108)</f>
        <v>21978122.820000004</v>
      </c>
      <c r="F7" s="60">
        <f aca="true" t="shared" si="0" ref="F7:F23">SUM(E7/D7)*100</f>
        <v>52.492186797330106</v>
      </c>
      <c r="G7" s="5">
        <f>SUM(G9,G15,G21,G30,G33,G38,G54,G74,G68,G78,G91,G108)</f>
        <v>19125241.74</v>
      </c>
      <c r="H7" s="5">
        <f>SUM(H9,H15,H21,H30,H33,H38,H54,H74,H68,H78,H91,H108)</f>
        <v>2758300.53</v>
      </c>
      <c r="I7" s="60">
        <f>SUM(E7/G7)*100</f>
        <v>114.91683670608603</v>
      </c>
    </row>
    <row r="8" spans="1:9" ht="12.75">
      <c r="A8" s="6"/>
      <c r="B8" s="7" t="s">
        <v>7</v>
      </c>
      <c r="C8" s="8">
        <f>SUM(C9+C15+C21+C30+C33+C38)</f>
        <v>32760864.2</v>
      </c>
      <c r="D8" s="8">
        <f>SUM(D9+D15+D21+D30+D33+D38)</f>
        <v>32760864.2</v>
      </c>
      <c r="E8" s="8">
        <f>SUM(E9+E15+E21+E30+E33+E38)</f>
        <v>16981105.96</v>
      </c>
      <c r="F8" s="86">
        <f t="shared" si="0"/>
        <v>51.83351042369634</v>
      </c>
      <c r="G8" s="8">
        <f>SUM(G9+G15+G21+G30+G33+G38)</f>
        <v>15910609.33</v>
      </c>
      <c r="H8" s="8">
        <f>SUM(H9+H15+H21+H30+H33+H38)</f>
        <v>1070496.6299999997</v>
      </c>
      <c r="I8" s="86">
        <f aca="true" t="shared" si="1" ref="I8:I101">SUM(E8/G8)*100</f>
        <v>106.72819379696253</v>
      </c>
    </row>
    <row r="9" spans="1:9" ht="12.75">
      <c r="A9" s="3" t="s">
        <v>8</v>
      </c>
      <c r="B9" s="4" t="s">
        <v>9</v>
      </c>
      <c r="C9" s="5">
        <f aca="true" t="shared" si="2" ref="C9:H9">SUM(C10)</f>
        <v>22893600</v>
      </c>
      <c r="D9" s="5">
        <f t="shared" si="2"/>
        <v>22893600</v>
      </c>
      <c r="E9" s="5">
        <f t="shared" si="2"/>
        <v>12538406.59</v>
      </c>
      <c r="F9" s="60">
        <f t="shared" si="0"/>
        <v>54.768173594366985</v>
      </c>
      <c r="G9" s="5">
        <f t="shared" si="2"/>
        <v>11496354.41</v>
      </c>
      <c r="H9" s="5">
        <f t="shared" si="2"/>
        <v>1042052.1799999994</v>
      </c>
      <c r="I9" s="60">
        <f t="shared" si="1"/>
        <v>109.06419672564705</v>
      </c>
    </row>
    <row r="10" spans="1:9" ht="12.75">
      <c r="A10" s="9" t="s">
        <v>10</v>
      </c>
      <c r="B10" s="10" t="s">
        <v>11</v>
      </c>
      <c r="C10" s="11">
        <f>SUM(C11:C14)</f>
        <v>22893600</v>
      </c>
      <c r="D10" s="11">
        <f>SUM(D11:D14)</f>
        <v>22893600</v>
      </c>
      <c r="E10" s="11">
        <f>SUM(E11:E14)</f>
        <v>12538406.59</v>
      </c>
      <c r="F10" s="61">
        <f t="shared" si="0"/>
        <v>54.768173594366985</v>
      </c>
      <c r="G10" s="11">
        <f>SUM(G11:G14)</f>
        <v>11496354.41</v>
      </c>
      <c r="H10" s="11">
        <f>SUM(H11:H14)</f>
        <v>1042052.1799999994</v>
      </c>
      <c r="I10" s="61">
        <f t="shared" si="1"/>
        <v>109.06419672564705</v>
      </c>
    </row>
    <row r="11" spans="1:9" ht="55.5" customHeight="1">
      <c r="A11" s="23" t="s">
        <v>12</v>
      </c>
      <c r="B11" s="24" t="s">
        <v>13</v>
      </c>
      <c r="C11" s="25">
        <v>22118000</v>
      </c>
      <c r="D11" s="25">
        <v>22118000</v>
      </c>
      <c r="E11" s="25">
        <v>12487023.27</v>
      </c>
      <c r="F11" s="75">
        <f t="shared" si="0"/>
        <v>56.456385161407</v>
      </c>
      <c r="G11" s="25">
        <v>10861549.65</v>
      </c>
      <c r="H11" s="25">
        <f>SUM(E11-G11)</f>
        <v>1625473.6199999992</v>
      </c>
      <c r="I11" s="75">
        <f t="shared" si="1"/>
        <v>114.96539326688064</v>
      </c>
    </row>
    <row r="12" spans="1:9" ht="82.5" customHeight="1">
      <c r="A12" s="23" t="s">
        <v>14</v>
      </c>
      <c r="B12" s="24" t="s">
        <v>15</v>
      </c>
      <c r="C12" s="25">
        <v>635000</v>
      </c>
      <c r="D12" s="25">
        <v>635000</v>
      </c>
      <c r="E12" s="25">
        <v>177.75</v>
      </c>
      <c r="F12" s="75">
        <f t="shared" si="0"/>
        <v>0.027992125984251964</v>
      </c>
      <c r="G12" s="25">
        <v>566633.2</v>
      </c>
      <c r="H12" s="25">
        <f>SUM(E12-G12)</f>
        <v>-566455.45</v>
      </c>
      <c r="I12" s="75">
        <f t="shared" si="1"/>
        <v>0.03136949970457079</v>
      </c>
    </row>
    <row r="13" spans="1:9" ht="33.75">
      <c r="A13" s="23" t="s">
        <v>16</v>
      </c>
      <c r="B13" s="24" t="s">
        <v>17</v>
      </c>
      <c r="C13" s="25">
        <v>33600</v>
      </c>
      <c r="D13" s="25">
        <v>33600</v>
      </c>
      <c r="E13" s="25">
        <v>13587.15</v>
      </c>
      <c r="F13" s="75">
        <f t="shared" si="0"/>
        <v>40.43794642857142</v>
      </c>
      <c r="G13" s="25">
        <v>19010.56</v>
      </c>
      <c r="H13" s="25">
        <f>SUM(E13-G13)</f>
        <v>-5423.410000000002</v>
      </c>
      <c r="I13" s="75">
        <f t="shared" si="1"/>
        <v>71.47159263062213</v>
      </c>
    </row>
    <row r="14" spans="1:9" ht="65.25" customHeight="1">
      <c r="A14" s="23" t="s">
        <v>18</v>
      </c>
      <c r="B14" s="24" t="s">
        <v>19</v>
      </c>
      <c r="C14" s="25">
        <v>107000</v>
      </c>
      <c r="D14" s="25">
        <v>107000</v>
      </c>
      <c r="E14" s="25">
        <v>37618.42</v>
      </c>
      <c r="F14" s="75">
        <f t="shared" si="0"/>
        <v>35.157401869158875</v>
      </c>
      <c r="G14" s="25">
        <v>49161</v>
      </c>
      <c r="H14" s="25">
        <f>SUM(E14-G14)</f>
        <v>-11542.580000000002</v>
      </c>
      <c r="I14" s="75">
        <f t="shared" si="1"/>
        <v>76.52086003132564</v>
      </c>
    </row>
    <row r="15" spans="1:9" ht="36.75" customHeight="1">
      <c r="A15" s="15" t="s">
        <v>20</v>
      </c>
      <c r="B15" s="16" t="s">
        <v>21</v>
      </c>
      <c r="C15" s="17">
        <f aca="true" t="shared" si="3" ref="C15:H15">SUM(C16)</f>
        <v>6032264.2</v>
      </c>
      <c r="D15" s="17">
        <f t="shared" si="3"/>
        <v>6032264.2</v>
      </c>
      <c r="E15" s="17">
        <f t="shared" si="3"/>
        <v>2960175.62</v>
      </c>
      <c r="F15" s="60">
        <f t="shared" si="0"/>
        <v>49.0723801520497</v>
      </c>
      <c r="G15" s="17">
        <f t="shared" si="3"/>
        <v>2799540.1500000004</v>
      </c>
      <c r="H15" s="17">
        <f t="shared" si="3"/>
        <v>160635.47000000003</v>
      </c>
      <c r="I15" s="60">
        <f t="shared" si="1"/>
        <v>105.73792342288786</v>
      </c>
    </row>
    <row r="16" spans="1:9" ht="24">
      <c r="A16" s="18" t="s">
        <v>22</v>
      </c>
      <c r="B16" s="19" t="s">
        <v>23</v>
      </c>
      <c r="C16" s="119">
        <f>SUM(C17:C20)</f>
        <v>6032264.2</v>
      </c>
      <c r="D16" s="119">
        <f>SUM(D17:D20)</f>
        <v>6032264.2</v>
      </c>
      <c r="E16" s="119">
        <f>SUM(E17:E20)</f>
        <v>2960175.62</v>
      </c>
      <c r="F16" s="65">
        <f t="shared" si="0"/>
        <v>49.0723801520497</v>
      </c>
      <c r="G16" s="119">
        <f>SUM(G17:G20)</f>
        <v>2799540.1500000004</v>
      </c>
      <c r="H16" s="119">
        <f>SUM(H17:H20)</f>
        <v>160635.47000000003</v>
      </c>
      <c r="I16" s="65">
        <f t="shared" si="1"/>
        <v>105.73792342288786</v>
      </c>
    </row>
    <row r="17" spans="1:9" ht="51.75" customHeight="1">
      <c r="A17" s="23" t="s">
        <v>24</v>
      </c>
      <c r="B17" s="24" t="s">
        <v>25</v>
      </c>
      <c r="C17" s="25">
        <v>2250114.64</v>
      </c>
      <c r="D17" s="25">
        <v>2250114.64</v>
      </c>
      <c r="E17" s="25">
        <v>1282877.31</v>
      </c>
      <c r="F17" s="75">
        <f t="shared" si="0"/>
        <v>57.01386441359272</v>
      </c>
      <c r="G17" s="25">
        <v>1105580.78</v>
      </c>
      <c r="H17" s="25">
        <f>SUM(E17-G17)</f>
        <v>177296.53000000003</v>
      </c>
      <c r="I17" s="75">
        <f t="shared" si="1"/>
        <v>116.03650617008736</v>
      </c>
    </row>
    <row r="18" spans="1:9" ht="59.25" customHeight="1">
      <c r="A18" s="23" t="s">
        <v>26</v>
      </c>
      <c r="B18" s="24" t="s">
        <v>27</v>
      </c>
      <c r="C18" s="25">
        <v>17268.86</v>
      </c>
      <c r="D18" s="25">
        <v>17268.86</v>
      </c>
      <c r="E18" s="25">
        <v>9725.28</v>
      </c>
      <c r="F18" s="75">
        <f t="shared" si="0"/>
        <v>56.31686168050468</v>
      </c>
      <c r="G18" s="25">
        <v>12016.16</v>
      </c>
      <c r="H18" s="25">
        <f>SUM(E18-G18)</f>
        <v>-2290.879999999999</v>
      </c>
      <c r="I18" s="75">
        <f t="shared" si="1"/>
        <v>80.9350075232021</v>
      </c>
    </row>
    <row r="19" spans="1:9" ht="56.25">
      <c r="A19" s="23" t="s">
        <v>28</v>
      </c>
      <c r="B19" s="24" t="s">
        <v>29</v>
      </c>
      <c r="C19" s="25">
        <v>4112843.09</v>
      </c>
      <c r="D19" s="25">
        <v>4112843.09</v>
      </c>
      <c r="E19" s="25">
        <v>1934116.87</v>
      </c>
      <c r="F19" s="75">
        <f t="shared" si="0"/>
        <v>47.02627422627981</v>
      </c>
      <c r="G19" s="25">
        <v>1906192.59</v>
      </c>
      <c r="H19" s="25">
        <f>SUM(E19-G19)</f>
        <v>27924.280000000028</v>
      </c>
      <c r="I19" s="75">
        <f t="shared" si="1"/>
        <v>101.4649243810144</v>
      </c>
    </row>
    <row r="20" spans="1:9" ht="56.25">
      <c r="A20" s="23" t="s">
        <v>30</v>
      </c>
      <c r="B20" s="24" t="s">
        <v>31</v>
      </c>
      <c r="C20" s="25">
        <v>-347962.39</v>
      </c>
      <c r="D20" s="25">
        <v>-347962.39</v>
      </c>
      <c r="E20" s="25">
        <v>-266543.84</v>
      </c>
      <c r="F20" s="75">
        <f t="shared" si="0"/>
        <v>76.60133613865568</v>
      </c>
      <c r="G20" s="25">
        <v>-224249.38</v>
      </c>
      <c r="H20" s="25">
        <f>SUM(E20-G20)</f>
        <v>-42294.46000000002</v>
      </c>
      <c r="I20" s="75">
        <f t="shared" si="1"/>
        <v>118.86045794195729</v>
      </c>
    </row>
    <row r="21" spans="1:9" ht="12.75">
      <c r="A21" s="3" t="s">
        <v>32</v>
      </c>
      <c r="B21" s="20" t="s">
        <v>33</v>
      </c>
      <c r="C21" s="5">
        <f>SUM(C22,C25,C28)</f>
        <v>2985000</v>
      </c>
      <c r="D21" s="5">
        <f>SUM(D22,D25,D28)</f>
        <v>2985000</v>
      </c>
      <c r="E21" s="5">
        <f>SUM(E22,E25,E28)</f>
        <v>1129499.9900000002</v>
      </c>
      <c r="F21" s="60">
        <f t="shared" si="0"/>
        <v>37.83919564489113</v>
      </c>
      <c r="G21" s="5">
        <f>SUM(G22,G25,G28)</f>
        <v>1296510.41</v>
      </c>
      <c r="H21" s="5">
        <f>SUM(H22,H25,H28)</f>
        <v>-167010.41999999995</v>
      </c>
      <c r="I21" s="60">
        <f t="shared" si="1"/>
        <v>87.11846671558929</v>
      </c>
    </row>
    <row r="22" spans="1:9" ht="16.5" customHeight="1">
      <c r="A22" s="21" t="s">
        <v>34</v>
      </c>
      <c r="B22" s="88" t="s">
        <v>35</v>
      </c>
      <c r="C22" s="11">
        <f>SUM(C23:C24)</f>
        <v>2600000</v>
      </c>
      <c r="D22" s="11">
        <f>SUM(D23:D24)</f>
        <v>2600000</v>
      </c>
      <c r="E22" s="11">
        <f>SUM(E23:E24)</f>
        <v>1036988.93</v>
      </c>
      <c r="F22" s="64">
        <f t="shared" si="0"/>
        <v>39.88418961538462</v>
      </c>
      <c r="G22" s="11">
        <f>SUM(G23:G24)</f>
        <v>1230915.26</v>
      </c>
      <c r="H22" s="11">
        <f>SUM(H23:H24)</f>
        <v>-193926.32999999996</v>
      </c>
      <c r="I22" s="64">
        <f t="shared" si="1"/>
        <v>84.24535495644112</v>
      </c>
    </row>
    <row r="23" spans="1:10" ht="15" customHeight="1">
      <c r="A23" s="23" t="s">
        <v>36</v>
      </c>
      <c r="B23" s="89" t="s">
        <v>37</v>
      </c>
      <c r="C23" s="25">
        <v>2600000</v>
      </c>
      <c r="D23" s="25">
        <v>2600000</v>
      </c>
      <c r="E23" s="25">
        <v>1036988.93</v>
      </c>
      <c r="F23" s="75">
        <f t="shared" si="0"/>
        <v>39.88418961538462</v>
      </c>
      <c r="G23" s="25">
        <v>1230915.26</v>
      </c>
      <c r="H23" s="25">
        <f>SUM(E23-G23)</f>
        <v>-193926.32999999996</v>
      </c>
      <c r="I23" s="75">
        <f t="shared" si="1"/>
        <v>84.24535495644112</v>
      </c>
      <c r="J23" s="121"/>
    </row>
    <row r="24" spans="1:9" ht="24" customHeight="1">
      <c r="A24" s="87" t="s">
        <v>210</v>
      </c>
      <c r="B24" s="90" t="s">
        <v>211</v>
      </c>
      <c r="C24" s="25">
        <v>0</v>
      </c>
      <c r="D24" s="25">
        <v>0</v>
      </c>
      <c r="E24" s="25">
        <v>0</v>
      </c>
      <c r="F24" s="70"/>
      <c r="G24" s="25">
        <v>0</v>
      </c>
      <c r="H24" s="25">
        <f>SUM(E24-G24)</f>
        <v>0</v>
      </c>
      <c r="I24" s="61"/>
    </row>
    <row r="25" spans="1:9" ht="12.75">
      <c r="A25" s="21" t="s">
        <v>38</v>
      </c>
      <c r="B25" s="10" t="s">
        <v>39</v>
      </c>
      <c r="C25" s="11">
        <f>SUM(C26:C27)</f>
        <v>385000</v>
      </c>
      <c r="D25" s="11">
        <f>SUM(D26:D27)</f>
        <v>385000</v>
      </c>
      <c r="E25" s="11">
        <f>SUM(E26:E27)</f>
        <v>61963.44</v>
      </c>
      <c r="F25" s="64">
        <f>SUM(E25/D25)*100</f>
        <v>16.0944</v>
      </c>
      <c r="G25" s="11">
        <f>SUM(G26:G27)</f>
        <v>65595.15</v>
      </c>
      <c r="H25" s="25">
        <f>SUM(E25-G25)</f>
        <v>-3631.709999999992</v>
      </c>
      <c r="I25" s="64">
        <f t="shared" si="1"/>
        <v>94.46344737377689</v>
      </c>
    </row>
    <row r="26" spans="1:10" ht="12.75">
      <c r="A26" s="23" t="s">
        <v>40</v>
      </c>
      <c r="B26" s="24" t="s">
        <v>39</v>
      </c>
      <c r="C26" s="25">
        <v>385000</v>
      </c>
      <c r="D26" s="25">
        <v>385000</v>
      </c>
      <c r="E26" s="25">
        <v>61963.44</v>
      </c>
      <c r="F26" s="75">
        <f>SUM(E26/D26)*100</f>
        <v>16.0944</v>
      </c>
      <c r="G26" s="25">
        <v>65595.15</v>
      </c>
      <c r="H26" s="25">
        <f>SUM(E26-G26)</f>
        <v>-3631.709999999992</v>
      </c>
      <c r="I26" s="75">
        <f t="shared" si="1"/>
        <v>94.46344737377689</v>
      </c>
      <c r="J26" s="121"/>
    </row>
    <row r="27" spans="1:10" ht="22.5">
      <c r="A27" s="23" t="s">
        <v>341</v>
      </c>
      <c r="B27" s="24" t="s">
        <v>342</v>
      </c>
      <c r="C27" s="25">
        <v>0</v>
      </c>
      <c r="D27" s="25">
        <v>0</v>
      </c>
      <c r="E27" s="25">
        <v>0</v>
      </c>
      <c r="F27" s="75"/>
      <c r="G27" s="25">
        <v>0</v>
      </c>
      <c r="H27" s="25">
        <f>SUM(E27-G27)</f>
        <v>0</v>
      </c>
      <c r="I27" s="75"/>
      <c r="J27" s="121"/>
    </row>
    <row r="28" spans="1:10" ht="24">
      <c r="A28" s="21" t="s">
        <v>331</v>
      </c>
      <c r="B28" s="10" t="s">
        <v>333</v>
      </c>
      <c r="C28" s="11">
        <f aca="true" t="shared" si="4" ref="C28:H28">C29</f>
        <v>0</v>
      </c>
      <c r="D28" s="11">
        <f t="shared" si="4"/>
        <v>0</v>
      </c>
      <c r="E28" s="11">
        <f t="shared" si="4"/>
        <v>30547.62</v>
      </c>
      <c r="F28" s="11"/>
      <c r="G28" s="11">
        <f t="shared" si="4"/>
        <v>0</v>
      </c>
      <c r="H28" s="11">
        <f t="shared" si="4"/>
        <v>30547.62</v>
      </c>
      <c r="I28" s="11"/>
      <c r="J28" s="121"/>
    </row>
    <row r="29" spans="1:10" ht="33.75">
      <c r="A29" s="29" t="s">
        <v>332</v>
      </c>
      <c r="B29" s="24" t="s">
        <v>334</v>
      </c>
      <c r="C29" s="25">
        <v>0</v>
      </c>
      <c r="D29" s="25">
        <v>0</v>
      </c>
      <c r="E29" s="25">
        <v>30547.62</v>
      </c>
      <c r="F29" s="75"/>
      <c r="G29" s="25">
        <v>0</v>
      </c>
      <c r="H29" s="25">
        <f>SUM(E29-G29)</f>
        <v>30547.62</v>
      </c>
      <c r="I29" s="75"/>
      <c r="J29" s="121"/>
    </row>
    <row r="30" spans="1:9" ht="16.5" customHeight="1">
      <c r="A30" s="66" t="s">
        <v>186</v>
      </c>
      <c r="B30" s="67" t="s">
        <v>181</v>
      </c>
      <c r="C30" s="5">
        <f aca="true" t="shared" si="5" ref="C30:E31">SUM(C31)</f>
        <v>0</v>
      </c>
      <c r="D30" s="5">
        <f t="shared" si="5"/>
        <v>0</v>
      </c>
      <c r="E30" s="5">
        <f t="shared" si="5"/>
        <v>0</v>
      </c>
      <c r="F30" s="5"/>
      <c r="G30" s="5">
        <f>SUM(G31)</f>
        <v>25.1</v>
      </c>
      <c r="H30" s="5">
        <f>SUM(H31)</f>
        <v>-25.1</v>
      </c>
      <c r="I30" s="60"/>
    </row>
    <row r="31" spans="1:9" ht="12.75">
      <c r="A31" s="62" t="s">
        <v>185</v>
      </c>
      <c r="B31" s="73" t="s">
        <v>182</v>
      </c>
      <c r="C31" s="11">
        <f t="shared" si="5"/>
        <v>0</v>
      </c>
      <c r="D31" s="11">
        <f t="shared" si="5"/>
        <v>0</v>
      </c>
      <c r="E31" s="11">
        <f t="shared" si="5"/>
        <v>0</v>
      </c>
      <c r="F31" s="64"/>
      <c r="G31" s="11">
        <f>SUM(G32)</f>
        <v>25.1</v>
      </c>
      <c r="H31" s="11">
        <f>SUM(H32)</f>
        <v>-25.1</v>
      </c>
      <c r="I31" s="64"/>
    </row>
    <row r="32" spans="1:9" ht="33.75">
      <c r="A32" s="62" t="s">
        <v>184</v>
      </c>
      <c r="B32" s="73" t="s">
        <v>183</v>
      </c>
      <c r="C32" s="25">
        <v>0</v>
      </c>
      <c r="D32" s="25">
        <v>0</v>
      </c>
      <c r="E32" s="25">
        <v>0</v>
      </c>
      <c r="F32" s="75"/>
      <c r="G32" s="25">
        <v>25.1</v>
      </c>
      <c r="H32" s="25">
        <f>SUM(E32-G32)</f>
        <v>-25.1</v>
      </c>
      <c r="I32" s="75"/>
    </row>
    <row r="33" spans="1:9" ht="12.75">
      <c r="A33" s="3" t="s">
        <v>41</v>
      </c>
      <c r="B33" s="20" t="s">
        <v>42</v>
      </c>
      <c r="C33" s="5">
        <f aca="true" t="shared" si="6" ref="C33:H33">SUM(C34+C36)</f>
        <v>850000</v>
      </c>
      <c r="D33" s="5">
        <f t="shared" si="6"/>
        <v>850000</v>
      </c>
      <c r="E33" s="5">
        <f t="shared" si="6"/>
        <v>352764.18</v>
      </c>
      <c r="F33" s="5">
        <f t="shared" si="6"/>
        <v>41.50166823529411</v>
      </c>
      <c r="G33" s="5">
        <f t="shared" si="6"/>
        <v>318179.26</v>
      </c>
      <c r="H33" s="5">
        <f t="shared" si="6"/>
        <v>34584.919999999984</v>
      </c>
      <c r="I33" s="60">
        <f t="shared" si="1"/>
        <v>110.86963367756906</v>
      </c>
    </row>
    <row r="34" spans="1:9" ht="24">
      <c r="A34" s="9" t="s">
        <v>43</v>
      </c>
      <c r="B34" s="22" t="s">
        <v>44</v>
      </c>
      <c r="C34" s="11">
        <f>SUM(C35)</f>
        <v>850000</v>
      </c>
      <c r="D34" s="11">
        <f>SUM(D35)</f>
        <v>850000</v>
      </c>
      <c r="E34" s="11">
        <f>SUM(E35)</f>
        <v>352764.18</v>
      </c>
      <c r="F34" s="61">
        <f>SUM(E34/D34)*100</f>
        <v>41.50166823529411</v>
      </c>
      <c r="G34" s="11">
        <f>SUM(G35)</f>
        <v>293179.26</v>
      </c>
      <c r="H34" s="11">
        <f>SUM(H35)</f>
        <v>59584.919999999984</v>
      </c>
      <c r="I34" s="61">
        <f t="shared" si="1"/>
        <v>120.32371594088886</v>
      </c>
    </row>
    <row r="35" spans="1:9" ht="33.75">
      <c r="A35" s="29" t="s">
        <v>45</v>
      </c>
      <c r="B35" s="24" t="s">
        <v>46</v>
      </c>
      <c r="C35" s="25">
        <v>850000</v>
      </c>
      <c r="D35" s="25">
        <v>850000</v>
      </c>
      <c r="E35" s="25">
        <v>352764.18</v>
      </c>
      <c r="F35" s="75">
        <f>SUM(E35/D35)*100</f>
        <v>41.50166823529411</v>
      </c>
      <c r="G35" s="25">
        <v>293179.26</v>
      </c>
      <c r="H35" s="25">
        <f>SUM(E35-G35)</f>
        <v>59584.919999999984</v>
      </c>
      <c r="I35" s="75">
        <f>SUM(E35/G35)*100</f>
        <v>120.32371594088886</v>
      </c>
    </row>
    <row r="36" spans="1:9" ht="24">
      <c r="A36" s="68" t="s">
        <v>190</v>
      </c>
      <c r="B36" s="72" t="s">
        <v>187</v>
      </c>
      <c r="C36" s="11">
        <f>SUM(C37)</f>
        <v>0</v>
      </c>
      <c r="D36" s="11">
        <f>SUM(D37)</f>
        <v>0</v>
      </c>
      <c r="E36" s="11">
        <f>SUM(E37)</f>
        <v>0</v>
      </c>
      <c r="F36" s="64"/>
      <c r="G36" s="11">
        <f>SUM(G37)</f>
        <v>25000</v>
      </c>
      <c r="H36" s="11">
        <f>SUM(H37)</f>
        <v>-25000</v>
      </c>
      <c r="I36" s="75"/>
    </row>
    <row r="37" spans="1:9" ht="22.5">
      <c r="A37" s="69" t="s">
        <v>191</v>
      </c>
      <c r="B37" s="74" t="s">
        <v>188</v>
      </c>
      <c r="C37" s="25">
        <v>0</v>
      </c>
      <c r="D37" s="25">
        <v>0</v>
      </c>
      <c r="E37" s="25">
        <v>0</v>
      </c>
      <c r="F37" s="75"/>
      <c r="G37" s="25">
        <v>25000</v>
      </c>
      <c r="H37" s="25">
        <f>SUM(E37-G37)</f>
        <v>-25000</v>
      </c>
      <c r="I37" s="75"/>
    </row>
    <row r="38" spans="1:9" ht="38.25">
      <c r="A38" s="3" t="s">
        <v>189</v>
      </c>
      <c r="B38" s="27" t="s">
        <v>47</v>
      </c>
      <c r="C38" s="5">
        <f>SUM(C39+C41+C48)</f>
        <v>0</v>
      </c>
      <c r="D38" s="5">
        <f>SUM(D39+D41+D48)</f>
        <v>0</v>
      </c>
      <c r="E38" s="5">
        <f>SUM(E39+E41+E48)+E46</f>
        <v>259.58</v>
      </c>
      <c r="F38" s="60"/>
      <c r="G38" s="5">
        <f>SUM(G39+G41+G48)+G46</f>
        <v>0</v>
      </c>
      <c r="H38" s="5">
        <f>SUM(H39+H41+H48)</f>
        <v>259.58</v>
      </c>
      <c r="I38" s="60"/>
    </row>
    <row r="39" spans="1:9" ht="21" customHeight="1">
      <c r="A39" s="9" t="s">
        <v>48</v>
      </c>
      <c r="B39" s="28" t="s">
        <v>49</v>
      </c>
      <c r="C39" s="14">
        <f>SUM(C40)</f>
        <v>0</v>
      </c>
      <c r="D39" s="14">
        <f>SUM(D40)</f>
        <v>0</v>
      </c>
      <c r="E39" s="14">
        <f>SUM(E40)</f>
        <v>0</v>
      </c>
      <c r="F39" s="61"/>
      <c r="G39" s="14">
        <f>SUM(G40)</f>
        <v>0</v>
      </c>
      <c r="H39" s="14">
        <f>SUM(H40)</f>
        <v>0</v>
      </c>
      <c r="I39" s="65"/>
    </row>
    <row r="40" spans="1:9" ht="32.25" customHeight="1">
      <c r="A40" s="29" t="s">
        <v>50</v>
      </c>
      <c r="B40" s="30" t="s">
        <v>51</v>
      </c>
      <c r="C40" s="25">
        <v>0</v>
      </c>
      <c r="D40" s="25">
        <v>0</v>
      </c>
      <c r="E40" s="25">
        <v>0</v>
      </c>
      <c r="F40" s="70"/>
      <c r="G40" s="25">
        <v>0</v>
      </c>
      <c r="H40" s="25">
        <f>SUM(E40-G40)</f>
        <v>0</v>
      </c>
      <c r="I40" s="65"/>
    </row>
    <row r="41" spans="1:9" ht="18" customHeight="1">
      <c r="A41" s="93" t="s">
        <v>212</v>
      </c>
      <c r="B41" s="96" t="s">
        <v>223</v>
      </c>
      <c r="C41" s="11">
        <f>SUM(C44)+C43</f>
        <v>0</v>
      </c>
      <c r="D41" s="11">
        <f>SUM(D44)+D43</f>
        <v>0</v>
      </c>
      <c r="E41" s="11">
        <f>SUM(E44)+E43</f>
        <v>259.58</v>
      </c>
      <c r="F41" s="61"/>
      <c r="G41" s="11">
        <f>SUM(G44)+G43</f>
        <v>0</v>
      </c>
      <c r="H41" s="11">
        <f>SUM(H44)+H43</f>
        <v>259.58</v>
      </c>
      <c r="I41" s="61"/>
    </row>
    <row r="42" spans="1:9" ht="18" customHeight="1" hidden="1">
      <c r="A42" s="93"/>
      <c r="B42" s="96"/>
      <c r="C42" s="11"/>
      <c r="D42" s="11"/>
      <c r="E42" s="11"/>
      <c r="F42" s="61"/>
      <c r="G42" s="11"/>
      <c r="H42" s="11"/>
      <c r="I42" s="61"/>
    </row>
    <row r="43" spans="1:9" ht="18" customHeight="1">
      <c r="A43" s="95" t="s">
        <v>313</v>
      </c>
      <c r="B43" s="98" t="s">
        <v>314</v>
      </c>
      <c r="C43" s="25">
        <v>0</v>
      </c>
      <c r="D43" s="25">
        <v>0</v>
      </c>
      <c r="E43" s="25">
        <v>259.58</v>
      </c>
      <c r="F43" s="75"/>
      <c r="G43" s="25">
        <v>0</v>
      </c>
      <c r="H43" s="25">
        <f>SUM(E43-G43)</f>
        <v>259.58</v>
      </c>
      <c r="I43" s="75"/>
    </row>
    <row r="44" spans="1:9" ht="18.75" customHeight="1">
      <c r="A44" s="94" t="s">
        <v>213</v>
      </c>
      <c r="B44" s="97" t="s">
        <v>222</v>
      </c>
      <c r="C44" s="14">
        <f>SUM(C45)</f>
        <v>0</v>
      </c>
      <c r="D44" s="14">
        <f>SUM(D45)</f>
        <v>0</v>
      </c>
      <c r="E44" s="14">
        <f>SUM(E45)</f>
        <v>0</v>
      </c>
      <c r="F44" s="61"/>
      <c r="G44" s="14">
        <v>0</v>
      </c>
      <c r="H44" s="14">
        <f>SUM(H45)</f>
        <v>0</v>
      </c>
      <c r="I44" s="61"/>
    </row>
    <row r="45" spans="1:9" ht="21.75" customHeight="1">
      <c r="A45" s="95" t="s">
        <v>214</v>
      </c>
      <c r="B45" s="98" t="s">
        <v>221</v>
      </c>
      <c r="C45" s="25">
        <v>0</v>
      </c>
      <c r="D45" s="25">
        <v>0</v>
      </c>
      <c r="E45" s="25">
        <v>0</v>
      </c>
      <c r="F45" s="75"/>
      <c r="G45" s="25">
        <v>0</v>
      </c>
      <c r="H45" s="25">
        <f>SUM(E45-G45)</f>
        <v>0</v>
      </c>
      <c r="I45" s="75"/>
    </row>
    <row r="46" spans="1:9" ht="24.75" customHeight="1">
      <c r="A46" s="93" t="s">
        <v>343</v>
      </c>
      <c r="B46" s="96" t="s">
        <v>344</v>
      </c>
      <c r="C46" s="11">
        <f>C47</f>
        <v>0</v>
      </c>
      <c r="D46" s="11">
        <f>D47</f>
        <v>0</v>
      </c>
      <c r="E46" s="11">
        <f>E47</f>
        <v>0</v>
      </c>
      <c r="F46" s="61"/>
      <c r="G46" s="11">
        <f>G47</f>
        <v>0</v>
      </c>
      <c r="H46" s="11">
        <f>SUM(H51)+H48</f>
        <v>0</v>
      </c>
      <c r="I46" s="61"/>
    </row>
    <row r="47" spans="1:9" ht="21.75" customHeight="1">
      <c r="A47" s="95" t="s">
        <v>350</v>
      </c>
      <c r="B47" s="98" t="s">
        <v>345</v>
      </c>
      <c r="C47" s="25">
        <v>0</v>
      </c>
      <c r="D47" s="25">
        <v>0</v>
      </c>
      <c r="E47" s="25">
        <v>0</v>
      </c>
      <c r="F47" s="75"/>
      <c r="G47" s="25">
        <v>0</v>
      </c>
      <c r="H47" s="25"/>
      <c r="I47" s="75"/>
    </row>
    <row r="48" spans="1:9" ht="20.25" customHeight="1">
      <c r="A48" s="93" t="s">
        <v>215</v>
      </c>
      <c r="B48" s="96" t="s">
        <v>220</v>
      </c>
      <c r="C48" s="11">
        <f>SUM(C51)+C49</f>
        <v>0</v>
      </c>
      <c r="D48" s="11">
        <f>SUM(D51)+D49</f>
        <v>0</v>
      </c>
      <c r="E48" s="11">
        <f>SUM(E51)+E49</f>
        <v>0</v>
      </c>
      <c r="F48" s="61"/>
      <c r="G48" s="11">
        <f>SUM(G51)+G49</f>
        <v>0</v>
      </c>
      <c r="H48" s="11">
        <f>H49+H51</f>
        <v>0</v>
      </c>
      <c r="I48" s="64"/>
    </row>
    <row r="49" spans="1:9" ht="20.25" customHeight="1">
      <c r="A49" s="93" t="s">
        <v>348</v>
      </c>
      <c r="B49" s="96" t="s">
        <v>346</v>
      </c>
      <c r="C49" s="11">
        <f>C50</f>
        <v>0</v>
      </c>
      <c r="D49" s="11">
        <f>D50</f>
        <v>0</v>
      </c>
      <c r="E49" s="11">
        <f>E50</f>
        <v>0</v>
      </c>
      <c r="F49" s="61"/>
      <c r="G49" s="11">
        <f>G50</f>
        <v>0</v>
      </c>
      <c r="H49" s="11">
        <f>H50</f>
        <v>0</v>
      </c>
      <c r="I49" s="64"/>
    </row>
    <row r="50" spans="1:9" ht="20.25" customHeight="1">
      <c r="A50" s="94" t="s">
        <v>349</v>
      </c>
      <c r="B50" s="97" t="s">
        <v>347</v>
      </c>
      <c r="C50" s="14">
        <v>0</v>
      </c>
      <c r="D50" s="14">
        <v>0</v>
      </c>
      <c r="E50" s="14">
        <v>0</v>
      </c>
      <c r="F50" s="65"/>
      <c r="G50" s="14">
        <v>0</v>
      </c>
      <c r="H50" s="14">
        <f>E49-G49</f>
        <v>0</v>
      </c>
      <c r="I50" s="65"/>
    </row>
    <row r="51" spans="1:9" ht="15" customHeight="1">
      <c r="A51" s="94" t="s">
        <v>216</v>
      </c>
      <c r="B51" s="97" t="s">
        <v>219</v>
      </c>
      <c r="C51" s="14">
        <f>SUM(C52)</f>
        <v>0</v>
      </c>
      <c r="D51" s="14">
        <f>SUM(D52)</f>
        <v>0</v>
      </c>
      <c r="E51" s="14">
        <f>SUM(E52)</f>
        <v>0</v>
      </c>
      <c r="F51" s="61"/>
      <c r="G51" s="14">
        <f>SUM(G52)</f>
        <v>0</v>
      </c>
      <c r="H51" s="14">
        <f>SUM(H52)</f>
        <v>0</v>
      </c>
      <c r="I51" s="65"/>
    </row>
    <row r="52" spans="1:9" ht="23.25" customHeight="1">
      <c r="A52" s="95" t="s">
        <v>217</v>
      </c>
      <c r="B52" s="98" t="s">
        <v>218</v>
      </c>
      <c r="C52" s="25">
        <v>0</v>
      </c>
      <c r="D52" s="25">
        <v>0</v>
      </c>
      <c r="E52" s="25">
        <v>0</v>
      </c>
      <c r="F52" s="70"/>
      <c r="G52" s="25">
        <v>0</v>
      </c>
      <c r="H52" s="25">
        <f>SUM(E52-G52)</f>
        <v>0</v>
      </c>
      <c r="I52" s="75"/>
    </row>
    <row r="53" spans="1:9" ht="12.75">
      <c r="A53" s="31"/>
      <c r="B53" s="7" t="s">
        <v>52</v>
      </c>
      <c r="C53" s="32">
        <f>SUM(C54+C68+C74+C78+C91+C108)</f>
        <v>7367958</v>
      </c>
      <c r="D53" s="32">
        <f>SUM(D54+D68+D74+D78+D91+D108)</f>
        <v>9108458</v>
      </c>
      <c r="E53" s="32">
        <f>SUM(E54+E68+E74+E78+E91+E108)</f>
        <v>4997016.86</v>
      </c>
      <c r="F53" s="86">
        <f>SUM(E53/D53)*100</f>
        <v>54.861282337800766</v>
      </c>
      <c r="G53" s="32">
        <f>SUM(G54+G68+G74+G78+G91+G108)</f>
        <v>3214632.4099999997</v>
      </c>
      <c r="H53" s="32">
        <f>SUM(H54+H68+H74+H78+H91+H108)</f>
        <v>1687803.9</v>
      </c>
      <c r="I53" s="86">
        <f t="shared" si="1"/>
        <v>155.4459802139555</v>
      </c>
    </row>
    <row r="54" spans="1:9" ht="38.25">
      <c r="A54" s="3" t="s">
        <v>53</v>
      </c>
      <c r="B54" s="33" t="s">
        <v>54</v>
      </c>
      <c r="C54" s="5">
        <f>SUM(C55,C65)</f>
        <v>1259000</v>
      </c>
      <c r="D54" s="5">
        <f>SUM(D55,D65)+D62</f>
        <v>1273000</v>
      </c>
      <c r="E54" s="5">
        <f>SUM(E55,E65)+E62</f>
        <v>665832.8</v>
      </c>
      <c r="F54" s="60">
        <f>SUM(E54/D54)*100</f>
        <v>52.304226237234886</v>
      </c>
      <c r="G54" s="5">
        <f>SUM(G55,G65)+G62</f>
        <v>403886.76</v>
      </c>
      <c r="H54" s="5">
        <f>SUM(H55,H65)</f>
        <v>230246.04000000004</v>
      </c>
      <c r="I54" s="60">
        <f t="shared" si="1"/>
        <v>164.85630774328922</v>
      </c>
    </row>
    <row r="55" spans="1:9" ht="60">
      <c r="A55" s="9" t="s">
        <v>55</v>
      </c>
      <c r="B55" s="19" t="s">
        <v>56</v>
      </c>
      <c r="C55" s="11">
        <f>SUM(C56,C60)</f>
        <v>704000</v>
      </c>
      <c r="D55" s="11">
        <f>SUM(D56,D60)</f>
        <v>704000</v>
      </c>
      <c r="E55" s="11">
        <f>SUM(E56,E60)</f>
        <v>246027.09000000003</v>
      </c>
      <c r="F55" s="61">
        <f>SUM(E55/D55)*100</f>
        <v>34.94702982954546</v>
      </c>
      <c r="G55" s="11">
        <f>SUM(G56,G60)</f>
        <v>147165.22</v>
      </c>
      <c r="H55" s="11">
        <f>SUM(H56,H60)</f>
        <v>98861.87000000002</v>
      </c>
      <c r="I55" s="61">
        <f t="shared" si="1"/>
        <v>167.17746896991017</v>
      </c>
    </row>
    <row r="56" spans="1:9" ht="45">
      <c r="A56" s="26" t="s">
        <v>57</v>
      </c>
      <c r="B56" s="13" t="s">
        <v>58</v>
      </c>
      <c r="C56" s="14">
        <f>SUM(C57:C59)</f>
        <v>704000</v>
      </c>
      <c r="D56" s="14">
        <f>SUM(D57:D59)</f>
        <v>704000</v>
      </c>
      <c r="E56" s="14">
        <f>SUM(E57:E59)</f>
        <v>246027.09000000003</v>
      </c>
      <c r="F56" s="65">
        <f>SUM(E56/D56)*100</f>
        <v>34.94702982954546</v>
      </c>
      <c r="G56" s="14">
        <f>G57+G58+G59</f>
        <v>147165.22</v>
      </c>
      <c r="H56" s="14">
        <f>SUM(H57:H59)</f>
        <v>98861.87000000002</v>
      </c>
      <c r="I56" s="65">
        <f t="shared" si="1"/>
        <v>167.17746896991017</v>
      </c>
    </row>
    <row r="57" spans="1:9" ht="58.5" customHeight="1">
      <c r="A57" s="26" t="s">
        <v>305</v>
      </c>
      <c r="B57" s="117" t="s">
        <v>306</v>
      </c>
      <c r="C57" s="14">
        <v>584000</v>
      </c>
      <c r="D57" s="14">
        <v>584000</v>
      </c>
      <c r="E57" s="14">
        <v>186520.54</v>
      </c>
      <c r="F57" s="65">
        <f>SUM(E57/D57)*100</f>
        <v>31.93844863013699</v>
      </c>
      <c r="G57" s="14">
        <v>0</v>
      </c>
      <c r="H57" s="14">
        <f>SUM(E57-G57)</f>
        <v>186520.54</v>
      </c>
      <c r="I57" s="65"/>
    </row>
    <row r="58" spans="1:9" ht="54.75" customHeight="1">
      <c r="A58" s="29" t="s">
        <v>59</v>
      </c>
      <c r="B58" s="24" t="s">
        <v>60</v>
      </c>
      <c r="C58" s="25">
        <v>0</v>
      </c>
      <c r="D58" s="25">
        <v>0</v>
      </c>
      <c r="E58" s="25">
        <v>0</v>
      </c>
      <c r="F58" s="75"/>
      <c r="G58" s="25">
        <v>112031.12</v>
      </c>
      <c r="H58" s="25">
        <f>SUM(E58-G58)</f>
        <v>-112031.12</v>
      </c>
      <c r="I58" s="75">
        <f t="shared" si="1"/>
        <v>0</v>
      </c>
    </row>
    <row r="59" spans="1:9" ht="60" customHeight="1">
      <c r="A59" s="29" t="s">
        <v>61</v>
      </c>
      <c r="B59" s="24" t="s">
        <v>62</v>
      </c>
      <c r="C59" s="25">
        <v>120000</v>
      </c>
      <c r="D59" s="25">
        <v>120000</v>
      </c>
      <c r="E59" s="25">
        <v>59506.55</v>
      </c>
      <c r="F59" s="75">
        <f>SUM(E59/D59)*100</f>
        <v>49.58879166666667</v>
      </c>
      <c r="G59" s="25">
        <v>35134.1</v>
      </c>
      <c r="H59" s="25">
        <f>SUM(E59-G59)</f>
        <v>24372.450000000004</v>
      </c>
      <c r="I59" s="75">
        <f t="shared" si="1"/>
        <v>169.36978604831205</v>
      </c>
    </row>
    <row r="60" spans="1:9" ht="60">
      <c r="A60" s="9" t="s">
        <v>63</v>
      </c>
      <c r="B60" s="19" t="s">
        <v>64</v>
      </c>
      <c r="C60" s="11">
        <f aca="true" t="shared" si="7" ref="C60:H60">SUM(C61)</f>
        <v>0</v>
      </c>
      <c r="D60" s="11">
        <f t="shared" si="7"/>
        <v>0</v>
      </c>
      <c r="E60" s="11">
        <f t="shared" si="7"/>
        <v>0</v>
      </c>
      <c r="F60" s="75"/>
      <c r="G60" s="11">
        <f t="shared" si="7"/>
        <v>0</v>
      </c>
      <c r="H60" s="11">
        <f t="shared" si="7"/>
        <v>0</v>
      </c>
      <c r="I60" s="64"/>
    </row>
    <row r="61" spans="1:9" ht="45">
      <c r="A61" s="29" t="s">
        <v>65</v>
      </c>
      <c r="B61" s="24" t="s">
        <v>66</v>
      </c>
      <c r="C61" s="25">
        <v>0</v>
      </c>
      <c r="D61" s="25">
        <v>0</v>
      </c>
      <c r="E61" s="25">
        <v>0</v>
      </c>
      <c r="F61" s="75"/>
      <c r="G61" s="25">
        <v>0</v>
      </c>
      <c r="H61" s="25">
        <f>SUM(E61-G61)</f>
        <v>0</v>
      </c>
      <c r="I61" s="61"/>
    </row>
    <row r="62" spans="1:9" ht="24">
      <c r="A62" s="18" t="s">
        <v>357</v>
      </c>
      <c r="B62" s="19" t="s">
        <v>360</v>
      </c>
      <c r="C62" s="11">
        <v>0</v>
      </c>
      <c r="D62" s="11">
        <f>D63</f>
        <v>14000</v>
      </c>
      <c r="E62" s="11">
        <f>E63</f>
        <v>31700</v>
      </c>
      <c r="F62" s="64"/>
      <c r="G62" s="11">
        <v>0</v>
      </c>
      <c r="H62" s="11">
        <f>E62-G62</f>
        <v>31700</v>
      </c>
      <c r="I62" s="64"/>
    </row>
    <row r="63" spans="1:9" ht="33.75">
      <c r="A63" s="18" t="s">
        <v>358</v>
      </c>
      <c r="B63" s="13" t="s">
        <v>361</v>
      </c>
      <c r="C63" s="14">
        <v>0</v>
      </c>
      <c r="D63" s="14">
        <f>D64</f>
        <v>14000</v>
      </c>
      <c r="E63" s="14">
        <f>E64</f>
        <v>31700</v>
      </c>
      <c r="F63" s="65"/>
      <c r="G63" s="14">
        <v>0</v>
      </c>
      <c r="H63" s="14">
        <f>E63-G63</f>
        <v>31700</v>
      </c>
      <c r="I63" s="61"/>
    </row>
    <row r="64" spans="1:9" ht="33.75">
      <c r="A64" s="12" t="s">
        <v>359</v>
      </c>
      <c r="B64" s="13" t="s">
        <v>362</v>
      </c>
      <c r="C64" s="14">
        <v>0</v>
      </c>
      <c r="D64" s="14">
        <v>14000</v>
      </c>
      <c r="E64" s="14">
        <v>31700</v>
      </c>
      <c r="F64" s="65"/>
      <c r="G64" s="14">
        <v>0</v>
      </c>
      <c r="H64" s="14">
        <f>E64-G64</f>
        <v>31700</v>
      </c>
      <c r="I64" s="61"/>
    </row>
    <row r="65" spans="1:9" ht="60">
      <c r="A65" s="18" t="s">
        <v>67</v>
      </c>
      <c r="B65" s="19" t="s">
        <v>68</v>
      </c>
      <c r="C65" s="11">
        <f>SUM(C66)</f>
        <v>555000</v>
      </c>
      <c r="D65" s="11">
        <f aca="true" t="shared" si="8" ref="D65:H66">SUM(D66)</f>
        <v>555000</v>
      </c>
      <c r="E65" s="11">
        <f t="shared" si="8"/>
        <v>388105.71</v>
      </c>
      <c r="F65" s="61">
        <f aca="true" t="shared" si="9" ref="F65:F70">SUM(E65/D65)*100</f>
        <v>69.92895675675676</v>
      </c>
      <c r="G65" s="11">
        <f t="shared" si="8"/>
        <v>256721.54</v>
      </c>
      <c r="H65" s="11">
        <f t="shared" si="8"/>
        <v>131384.17</v>
      </c>
      <c r="I65" s="61">
        <f t="shared" si="1"/>
        <v>151.17769626966248</v>
      </c>
    </row>
    <row r="66" spans="1:9" ht="56.25">
      <c r="A66" s="18" t="s">
        <v>69</v>
      </c>
      <c r="B66" s="13" t="s">
        <v>70</v>
      </c>
      <c r="C66" s="14">
        <f>SUM(C67)</f>
        <v>555000</v>
      </c>
      <c r="D66" s="14">
        <f t="shared" si="8"/>
        <v>555000</v>
      </c>
      <c r="E66" s="14">
        <f t="shared" si="8"/>
        <v>388105.71</v>
      </c>
      <c r="F66" s="61">
        <f t="shared" si="9"/>
        <v>69.92895675675676</v>
      </c>
      <c r="G66" s="14">
        <f t="shared" si="8"/>
        <v>256721.54</v>
      </c>
      <c r="H66" s="14">
        <f t="shared" si="8"/>
        <v>131384.17</v>
      </c>
      <c r="I66" s="61">
        <f t="shared" si="1"/>
        <v>151.17769626966248</v>
      </c>
    </row>
    <row r="67" spans="1:9" ht="56.25">
      <c r="A67" s="12" t="s">
        <v>71</v>
      </c>
      <c r="B67" s="13" t="s">
        <v>72</v>
      </c>
      <c r="C67" s="14">
        <v>555000</v>
      </c>
      <c r="D67" s="14">
        <v>555000</v>
      </c>
      <c r="E67" s="14">
        <v>388105.71</v>
      </c>
      <c r="F67" s="65">
        <f t="shared" si="9"/>
        <v>69.92895675675676</v>
      </c>
      <c r="G67" s="14">
        <v>256721.54</v>
      </c>
      <c r="H67" s="14">
        <f>SUM(E67-G67)</f>
        <v>131384.17</v>
      </c>
      <c r="I67" s="65">
        <f t="shared" si="1"/>
        <v>151.17769626966248</v>
      </c>
    </row>
    <row r="68" spans="1:9" ht="27" customHeight="1">
      <c r="A68" s="3" t="s">
        <v>73</v>
      </c>
      <c r="B68" s="33" t="s">
        <v>74</v>
      </c>
      <c r="C68" s="5">
        <f aca="true" t="shared" si="10" ref="C68:H68">SUM(C69)</f>
        <v>87400</v>
      </c>
      <c r="D68" s="5">
        <f t="shared" si="10"/>
        <v>87400</v>
      </c>
      <c r="E68" s="5">
        <f t="shared" si="10"/>
        <v>28647.420000000002</v>
      </c>
      <c r="F68" s="60">
        <f t="shared" si="9"/>
        <v>32.777368421052635</v>
      </c>
      <c r="G68" s="5">
        <f t="shared" si="10"/>
        <v>41656.16</v>
      </c>
      <c r="H68" s="5">
        <f t="shared" si="10"/>
        <v>-13008.74</v>
      </c>
      <c r="I68" s="60">
        <f t="shared" si="1"/>
        <v>68.77114933301581</v>
      </c>
    </row>
    <row r="69" spans="1:9" ht="12.75">
      <c r="A69" s="9" t="s">
        <v>75</v>
      </c>
      <c r="B69" s="22" t="s">
        <v>76</v>
      </c>
      <c r="C69" s="11">
        <f>SUM(C70:C72)</f>
        <v>87400</v>
      </c>
      <c r="D69" s="11">
        <f>SUM(D70:D72)</f>
        <v>87400</v>
      </c>
      <c r="E69" s="11">
        <f>SUM(E70:E73)</f>
        <v>28647.420000000002</v>
      </c>
      <c r="F69" s="61">
        <f t="shared" si="9"/>
        <v>32.777368421052635</v>
      </c>
      <c r="G69" s="11">
        <f>SUM(G70:G73)</f>
        <v>41656.16</v>
      </c>
      <c r="H69" s="11">
        <f>SUM(H70:H72)</f>
        <v>-13008.74</v>
      </c>
      <c r="I69" s="61">
        <f t="shared" si="1"/>
        <v>68.77114933301581</v>
      </c>
    </row>
    <row r="70" spans="1:9" ht="22.5">
      <c r="A70" s="23" t="s">
        <v>77</v>
      </c>
      <c r="B70" s="24" t="s">
        <v>78</v>
      </c>
      <c r="C70" s="25">
        <v>42630</v>
      </c>
      <c r="D70" s="25">
        <v>42630</v>
      </c>
      <c r="E70" s="25">
        <v>20073.45</v>
      </c>
      <c r="F70" s="75">
        <f t="shared" si="9"/>
        <v>47.087614356087265</v>
      </c>
      <c r="G70" s="25">
        <v>20297.89</v>
      </c>
      <c r="H70" s="25">
        <f>SUM(E70-G70)</f>
        <v>-224.4399999999987</v>
      </c>
      <c r="I70" s="75">
        <f t="shared" si="1"/>
        <v>98.8942693058244</v>
      </c>
    </row>
    <row r="71" spans="1:9" ht="12.75">
      <c r="A71" s="69" t="s">
        <v>193</v>
      </c>
      <c r="B71" s="71" t="s">
        <v>192</v>
      </c>
      <c r="C71" s="25">
        <v>40</v>
      </c>
      <c r="D71" s="25">
        <v>40</v>
      </c>
      <c r="E71" s="25">
        <v>821.88</v>
      </c>
      <c r="F71" s="75">
        <f aca="true" t="shared" si="11" ref="F71:F78">SUM(E71/D71)*100</f>
        <v>2054.7000000000003</v>
      </c>
      <c r="G71" s="25">
        <v>35.75</v>
      </c>
      <c r="H71" s="25">
        <f>SUM(E71-G71)</f>
        <v>786.13</v>
      </c>
      <c r="I71" s="75">
        <f>SUM(E71/G71)*100</f>
        <v>2298.965034965035</v>
      </c>
    </row>
    <row r="72" spans="1:9" ht="12.75">
      <c r="A72" s="23" t="s">
        <v>79</v>
      </c>
      <c r="B72" s="24" t="s">
        <v>80</v>
      </c>
      <c r="C72" s="25">
        <v>44730</v>
      </c>
      <c r="D72" s="25">
        <v>44730</v>
      </c>
      <c r="E72" s="25">
        <v>7752.09</v>
      </c>
      <c r="F72" s="75">
        <f t="shared" si="11"/>
        <v>17.33085177733065</v>
      </c>
      <c r="G72" s="25">
        <v>21322.52</v>
      </c>
      <c r="H72" s="25">
        <f>SUM(E72-G72)</f>
        <v>-13570.43</v>
      </c>
      <c r="I72" s="75">
        <f t="shared" si="1"/>
        <v>36.3563499999062</v>
      </c>
    </row>
    <row r="73" spans="1:9" ht="12.75">
      <c r="A73" s="23" t="s">
        <v>374</v>
      </c>
      <c r="B73" s="24" t="s">
        <v>375</v>
      </c>
      <c r="C73" s="25">
        <v>0</v>
      </c>
      <c r="D73" s="25">
        <v>0</v>
      </c>
      <c r="E73" s="25">
        <v>0</v>
      </c>
      <c r="F73" s="75"/>
      <c r="G73" s="25">
        <v>0</v>
      </c>
      <c r="H73" s="25">
        <v>0</v>
      </c>
      <c r="I73" s="75"/>
    </row>
    <row r="74" spans="1:9" ht="25.5">
      <c r="A74" s="15" t="s">
        <v>81</v>
      </c>
      <c r="B74" s="16" t="s">
        <v>82</v>
      </c>
      <c r="C74" s="5">
        <f>SUM(C75)</f>
        <v>5630058</v>
      </c>
      <c r="D74" s="5">
        <f aca="true" t="shared" si="12" ref="D74:H76">SUM(D75)</f>
        <v>5630058</v>
      </c>
      <c r="E74" s="5">
        <f t="shared" si="12"/>
        <v>2753749.26</v>
      </c>
      <c r="F74" s="60">
        <f t="shared" si="11"/>
        <v>48.91156112423708</v>
      </c>
      <c r="G74" s="5">
        <f t="shared" si="12"/>
        <v>2460187.76</v>
      </c>
      <c r="H74" s="5">
        <f t="shared" si="12"/>
        <v>293561.5</v>
      </c>
      <c r="I74" s="60">
        <f t="shared" si="1"/>
        <v>111.93248355971008</v>
      </c>
    </row>
    <row r="75" spans="1:9" ht="12.75">
      <c r="A75" s="18" t="s">
        <v>83</v>
      </c>
      <c r="B75" s="19" t="s">
        <v>84</v>
      </c>
      <c r="C75" s="11">
        <f>SUM(C76)</f>
        <v>5630058</v>
      </c>
      <c r="D75" s="11">
        <f t="shared" si="12"/>
        <v>5630058</v>
      </c>
      <c r="E75" s="11">
        <f t="shared" si="12"/>
        <v>2753749.26</v>
      </c>
      <c r="F75" s="61">
        <f t="shared" si="11"/>
        <v>48.91156112423708</v>
      </c>
      <c r="G75" s="11">
        <f t="shared" si="12"/>
        <v>2460187.76</v>
      </c>
      <c r="H75" s="11">
        <f t="shared" si="12"/>
        <v>293561.5</v>
      </c>
      <c r="I75" s="61">
        <f t="shared" si="1"/>
        <v>111.93248355971008</v>
      </c>
    </row>
    <row r="76" spans="1:9" ht="12.75">
      <c r="A76" s="12" t="s">
        <v>85</v>
      </c>
      <c r="B76" s="13" t="s">
        <v>86</v>
      </c>
      <c r="C76" s="14">
        <f>SUM(C77)</f>
        <v>5630058</v>
      </c>
      <c r="D76" s="14">
        <f t="shared" si="12"/>
        <v>5630058</v>
      </c>
      <c r="E76" s="14">
        <f t="shared" si="12"/>
        <v>2753749.26</v>
      </c>
      <c r="F76" s="65">
        <f t="shared" si="11"/>
        <v>48.91156112423708</v>
      </c>
      <c r="G76" s="14">
        <f t="shared" si="12"/>
        <v>2460187.76</v>
      </c>
      <c r="H76" s="14">
        <f t="shared" si="12"/>
        <v>293561.5</v>
      </c>
      <c r="I76" s="65">
        <f t="shared" si="1"/>
        <v>111.93248355971008</v>
      </c>
    </row>
    <row r="77" spans="1:9" ht="22.5">
      <c r="A77" s="23" t="s">
        <v>87</v>
      </c>
      <c r="B77" s="24" t="s">
        <v>88</v>
      </c>
      <c r="C77" s="25">
        <v>5630058</v>
      </c>
      <c r="D77" s="25">
        <v>5630058</v>
      </c>
      <c r="E77" s="25">
        <v>2753749.26</v>
      </c>
      <c r="F77" s="75">
        <f t="shared" si="11"/>
        <v>48.91156112423708</v>
      </c>
      <c r="G77" s="25">
        <v>2460187.76</v>
      </c>
      <c r="H77" s="25">
        <f>SUM(E77-G77)</f>
        <v>293561.5</v>
      </c>
      <c r="I77" s="75">
        <f t="shared" si="1"/>
        <v>111.93248355971008</v>
      </c>
    </row>
    <row r="78" spans="1:9" ht="25.5">
      <c r="A78" s="3" t="s">
        <v>90</v>
      </c>
      <c r="B78" s="20" t="s">
        <v>91</v>
      </c>
      <c r="C78" s="5">
        <f>SUM(C79,C82)</f>
        <v>150000</v>
      </c>
      <c r="D78" s="5">
        <f>SUM(D79,D82)+D87</f>
        <v>1876500</v>
      </c>
      <c r="E78" s="5">
        <f>SUM(E79,E82)+E87</f>
        <v>1296249.48</v>
      </c>
      <c r="F78" s="60">
        <f t="shared" si="11"/>
        <v>69.07804316546763</v>
      </c>
      <c r="G78" s="5">
        <f>SUM(G79,G82)+G87</f>
        <v>156206.15000000002</v>
      </c>
      <c r="H78" s="5">
        <f>SUM(H79,H82)</f>
        <v>1108012.78</v>
      </c>
      <c r="I78" s="60">
        <f t="shared" si="1"/>
        <v>829.8325514072268</v>
      </c>
    </row>
    <row r="79" spans="1:9" ht="56.25" customHeight="1">
      <c r="A79" s="9" t="s">
        <v>92</v>
      </c>
      <c r="B79" s="19" t="s">
        <v>93</v>
      </c>
      <c r="C79" s="11">
        <f>SUM(C80)</f>
        <v>0</v>
      </c>
      <c r="D79" s="11">
        <f aca="true" t="shared" si="13" ref="D79:H80">SUM(D80)</f>
        <v>1500000</v>
      </c>
      <c r="E79" s="11">
        <f t="shared" si="13"/>
        <v>1044100</v>
      </c>
      <c r="F79" s="61">
        <f>E79/D79*100</f>
        <v>69.60666666666665</v>
      </c>
      <c r="G79" s="11">
        <f t="shared" si="13"/>
        <v>0</v>
      </c>
      <c r="H79" s="11">
        <f t="shared" si="13"/>
        <v>1044100</v>
      </c>
      <c r="I79" s="61"/>
    </row>
    <row r="80" spans="1:9" ht="54.75" customHeight="1">
      <c r="A80" s="26" t="s">
        <v>94</v>
      </c>
      <c r="B80" s="13" t="s">
        <v>95</v>
      </c>
      <c r="C80" s="14">
        <f>SUM(C81)</f>
        <v>0</v>
      </c>
      <c r="D80" s="14">
        <f t="shared" si="13"/>
        <v>1500000</v>
      </c>
      <c r="E80" s="14">
        <f t="shared" si="13"/>
        <v>1044100</v>
      </c>
      <c r="F80" s="61">
        <f>E80/D80*100</f>
        <v>69.60666666666665</v>
      </c>
      <c r="G80" s="14">
        <f t="shared" si="13"/>
        <v>0</v>
      </c>
      <c r="H80" s="14">
        <f t="shared" si="13"/>
        <v>1044100</v>
      </c>
      <c r="I80" s="65"/>
    </row>
    <row r="81" spans="1:9" ht="54.75" customHeight="1">
      <c r="A81" s="29" t="s">
        <v>96</v>
      </c>
      <c r="B81" s="24" t="s">
        <v>97</v>
      </c>
      <c r="C81" s="25">
        <v>0</v>
      </c>
      <c r="D81" s="25">
        <v>1500000</v>
      </c>
      <c r="E81" s="25">
        <v>1044100</v>
      </c>
      <c r="F81" s="61">
        <f>E81/D81*100</f>
        <v>69.60666666666665</v>
      </c>
      <c r="G81" s="25">
        <v>0</v>
      </c>
      <c r="H81" s="14">
        <f>SUM(E81-G81)</f>
        <v>1044100</v>
      </c>
      <c r="I81" s="75"/>
    </row>
    <row r="82" spans="1:10" ht="22.5" customHeight="1">
      <c r="A82" s="9" t="s">
        <v>98</v>
      </c>
      <c r="B82" s="19" t="s">
        <v>99</v>
      </c>
      <c r="C82" s="11">
        <f aca="true" t="shared" si="14" ref="C82:H82">SUM(C83)</f>
        <v>150000</v>
      </c>
      <c r="D82" s="11">
        <f t="shared" si="14"/>
        <v>320000</v>
      </c>
      <c r="E82" s="11">
        <f t="shared" si="14"/>
        <v>220118.93</v>
      </c>
      <c r="F82" s="64">
        <f>SUM(E82/D82)*100</f>
        <v>68.787165625</v>
      </c>
      <c r="G82" s="11">
        <f t="shared" si="14"/>
        <v>156206.15000000002</v>
      </c>
      <c r="H82" s="11">
        <f t="shared" si="14"/>
        <v>63912.779999999984</v>
      </c>
      <c r="I82" s="64">
        <f t="shared" si="1"/>
        <v>140.91566177131946</v>
      </c>
      <c r="J82" s="120"/>
    </row>
    <row r="83" spans="1:9" ht="22.5">
      <c r="A83" s="26" t="s">
        <v>100</v>
      </c>
      <c r="B83" s="13" t="s">
        <v>101</v>
      </c>
      <c r="C83" s="14">
        <f>SUM(C85:C86)+C84</f>
        <v>150000</v>
      </c>
      <c r="D83" s="14">
        <f>SUM(D85:D86)+D84</f>
        <v>320000</v>
      </c>
      <c r="E83" s="14">
        <f>SUM(E85:E86)+E84</f>
        <v>220118.93</v>
      </c>
      <c r="F83" s="65">
        <f>SUM(E83/D83)*100</f>
        <v>68.787165625</v>
      </c>
      <c r="G83" s="14">
        <f>SUM(G85:G86)+G84</f>
        <v>156206.15000000002</v>
      </c>
      <c r="H83" s="14">
        <f>SUM(H85:H86)+H84</f>
        <v>63912.779999999984</v>
      </c>
      <c r="I83" s="65">
        <f t="shared" si="1"/>
        <v>140.91566177131946</v>
      </c>
    </row>
    <row r="84" spans="1:9" ht="46.5" customHeight="1">
      <c r="A84" s="29" t="s">
        <v>307</v>
      </c>
      <c r="B84" s="24" t="s">
        <v>308</v>
      </c>
      <c r="C84" s="25">
        <v>120000</v>
      </c>
      <c r="D84" s="25">
        <v>120000</v>
      </c>
      <c r="E84" s="25">
        <v>81792.93</v>
      </c>
      <c r="F84" s="65">
        <f>SUM(E84/D84)*100</f>
        <v>68.160775</v>
      </c>
      <c r="G84" s="25">
        <v>0</v>
      </c>
      <c r="H84" s="25">
        <f>SUM(E84-G84)</f>
        <v>81792.93</v>
      </c>
      <c r="I84" s="75">
        <f>E84/H84*100</f>
        <v>100</v>
      </c>
    </row>
    <row r="85" spans="1:9" ht="38.25" customHeight="1">
      <c r="A85" s="29" t="s">
        <v>102</v>
      </c>
      <c r="B85" s="24" t="s">
        <v>103</v>
      </c>
      <c r="C85" s="25">
        <v>0</v>
      </c>
      <c r="D85" s="25">
        <v>0</v>
      </c>
      <c r="E85" s="25">
        <v>0</v>
      </c>
      <c r="F85" s="75"/>
      <c r="G85" s="25">
        <v>133368.76</v>
      </c>
      <c r="H85" s="25">
        <f>SUM(E85-G85)</f>
        <v>-133368.76</v>
      </c>
      <c r="I85" s="75">
        <f t="shared" si="1"/>
        <v>0</v>
      </c>
    </row>
    <row r="86" spans="1:9" ht="34.5" customHeight="1">
      <c r="A86" s="29" t="s">
        <v>104</v>
      </c>
      <c r="B86" s="24" t="s">
        <v>105</v>
      </c>
      <c r="C86" s="25">
        <v>30000</v>
      </c>
      <c r="D86" s="25">
        <v>200000</v>
      </c>
      <c r="E86" s="25">
        <v>138326</v>
      </c>
      <c r="F86" s="75">
        <f>SUM(E86/D86)*100</f>
        <v>69.163</v>
      </c>
      <c r="G86" s="25">
        <v>22837.39</v>
      </c>
      <c r="H86" s="25">
        <f>SUM(E86-G86)</f>
        <v>115488.61</v>
      </c>
      <c r="I86" s="75">
        <f t="shared" si="1"/>
        <v>605.6996880992092</v>
      </c>
    </row>
    <row r="87" spans="1:9" ht="44.25" customHeight="1">
      <c r="A87" s="26" t="s">
        <v>363</v>
      </c>
      <c r="B87" s="13" t="s">
        <v>367</v>
      </c>
      <c r="C87" s="14">
        <v>0</v>
      </c>
      <c r="D87" s="14">
        <f>D88</f>
        <v>56500</v>
      </c>
      <c r="E87" s="14">
        <f>E88</f>
        <v>32030.55</v>
      </c>
      <c r="F87" s="65">
        <f>E87/D87*100</f>
        <v>56.691238938053104</v>
      </c>
      <c r="G87" s="14">
        <v>0</v>
      </c>
      <c r="H87" s="14">
        <f>E87-G87</f>
        <v>32030.55</v>
      </c>
      <c r="I87" s="65"/>
    </row>
    <row r="88" spans="1:9" ht="45" customHeight="1">
      <c r="A88" s="29" t="s">
        <v>364</v>
      </c>
      <c r="B88" s="24" t="s">
        <v>368</v>
      </c>
      <c r="C88" s="25">
        <v>0</v>
      </c>
      <c r="D88" s="25">
        <f>D89+D90</f>
        <v>56500</v>
      </c>
      <c r="E88" s="25">
        <f>E89+E90</f>
        <v>32030.55</v>
      </c>
      <c r="F88" s="75">
        <f>E88/D88*100</f>
        <v>56.691238938053104</v>
      </c>
      <c r="G88" s="25">
        <v>0</v>
      </c>
      <c r="H88" s="25">
        <f>E88-G88</f>
        <v>32030.55</v>
      </c>
      <c r="I88" s="75"/>
    </row>
    <row r="89" spans="1:9" ht="66.75" customHeight="1">
      <c r="A89" s="29" t="s">
        <v>365</v>
      </c>
      <c r="B89" s="116" t="s">
        <v>369</v>
      </c>
      <c r="C89" s="25">
        <v>0</v>
      </c>
      <c r="D89" s="25">
        <v>32000</v>
      </c>
      <c r="E89" s="25">
        <v>32030.55</v>
      </c>
      <c r="F89" s="75">
        <f>E89/D89*100</f>
        <v>100.09546875</v>
      </c>
      <c r="G89" s="25">
        <v>0</v>
      </c>
      <c r="H89" s="25">
        <f>E89-G89</f>
        <v>32030.55</v>
      </c>
      <c r="I89" s="75"/>
    </row>
    <row r="90" spans="1:9" ht="59.25" customHeight="1">
      <c r="A90" s="29" t="s">
        <v>366</v>
      </c>
      <c r="B90" s="116" t="s">
        <v>370</v>
      </c>
      <c r="C90" s="25">
        <v>0</v>
      </c>
      <c r="D90" s="25">
        <v>24500</v>
      </c>
      <c r="E90" s="25">
        <v>0</v>
      </c>
      <c r="F90" s="75">
        <f>E90/D90*100</f>
        <v>0</v>
      </c>
      <c r="G90" s="25">
        <v>0</v>
      </c>
      <c r="H90" s="25">
        <f>E90-G90</f>
        <v>0</v>
      </c>
      <c r="I90" s="75"/>
    </row>
    <row r="91" spans="1:9" ht="17.25" customHeight="1">
      <c r="A91" s="3" t="s">
        <v>106</v>
      </c>
      <c r="B91" s="33" t="s">
        <v>107</v>
      </c>
      <c r="C91" s="5">
        <f>SUM(C95,C99,C102,C103,C105,C106)</f>
        <v>241500</v>
      </c>
      <c r="D91" s="5">
        <f>SUM(D95,D99,D102,D103,D105,D106)+D93+D97+D94</f>
        <v>241500</v>
      </c>
      <c r="E91" s="5">
        <f>SUM(E95,E99,E102,E103,E105,E106)+E93+E97+E94</f>
        <v>252537.9</v>
      </c>
      <c r="F91" s="60">
        <f>SUM(E91/D91)*100</f>
        <v>104.57055900621117</v>
      </c>
      <c r="G91" s="5">
        <f>SUM(G95,G99,G102,G103,G105,G106)+G93+G97+G94</f>
        <v>105600</v>
      </c>
      <c r="H91" s="5">
        <f>SUM(H95,H99,H102,H103,H105,H106)+H92</f>
        <v>116087.9</v>
      </c>
      <c r="I91" s="60">
        <f t="shared" si="1"/>
        <v>239.1457386363636</v>
      </c>
    </row>
    <row r="92" spans="1:9" ht="27.75" customHeight="1">
      <c r="A92" s="21" t="s">
        <v>317</v>
      </c>
      <c r="B92" s="118" t="s">
        <v>315</v>
      </c>
      <c r="C92" s="42">
        <v>0</v>
      </c>
      <c r="D92" s="42">
        <f>D93+D94</f>
        <v>0</v>
      </c>
      <c r="E92" s="42">
        <f>E93+E94</f>
        <v>-150</v>
      </c>
      <c r="F92" s="60"/>
      <c r="G92" s="42">
        <f>G93</f>
        <v>0</v>
      </c>
      <c r="H92" s="42">
        <f>H93</f>
        <v>0</v>
      </c>
      <c r="I92" s="61"/>
    </row>
    <row r="93" spans="1:9" ht="63" customHeight="1">
      <c r="A93" s="21" t="s">
        <v>318</v>
      </c>
      <c r="B93" s="22" t="s">
        <v>316</v>
      </c>
      <c r="C93" s="42">
        <v>0</v>
      </c>
      <c r="D93" s="42">
        <v>0</v>
      </c>
      <c r="E93" s="42">
        <v>0</v>
      </c>
      <c r="F93" s="60"/>
      <c r="G93" s="42">
        <v>0</v>
      </c>
      <c r="H93" s="25">
        <f>SUM(E93-G93)</f>
        <v>0</v>
      </c>
      <c r="I93" s="61"/>
    </row>
    <row r="94" spans="1:9" ht="53.25" customHeight="1">
      <c r="A94" s="9" t="s">
        <v>379</v>
      </c>
      <c r="B94" s="22" t="s">
        <v>378</v>
      </c>
      <c r="C94" s="11">
        <v>0</v>
      </c>
      <c r="D94" s="11">
        <v>0</v>
      </c>
      <c r="E94" s="11">
        <v>-150</v>
      </c>
      <c r="F94" s="128"/>
      <c r="G94" s="11">
        <v>0</v>
      </c>
      <c r="H94" s="63">
        <v>0</v>
      </c>
      <c r="I94" s="64"/>
    </row>
    <row r="95" spans="1:9" ht="45" customHeight="1">
      <c r="A95" s="68" t="s">
        <v>194</v>
      </c>
      <c r="B95" s="72" t="s">
        <v>196</v>
      </c>
      <c r="C95" s="11">
        <f>SUM(C96)</f>
        <v>8500</v>
      </c>
      <c r="D95" s="11">
        <f>SUM(D96)</f>
        <v>8500</v>
      </c>
      <c r="E95" s="11">
        <f>SUM(E96)</f>
        <v>0</v>
      </c>
      <c r="F95" s="64">
        <f>E95/D95*100</f>
        <v>0</v>
      </c>
      <c r="G95" s="11">
        <f>SUM(G96)</f>
        <v>5000</v>
      </c>
      <c r="H95" s="11">
        <f>SUM(H96)</f>
        <v>-5000</v>
      </c>
      <c r="I95" s="60"/>
    </row>
    <row r="96" spans="1:9" ht="43.5" customHeight="1">
      <c r="A96" s="69" t="s">
        <v>195</v>
      </c>
      <c r="B96" s="74" t="s">
        <v>197</v>
      </c>
      <c r="C96" s="25">
        <v>8500</v>
      </c>
      <c r="D96" s="25">
        <v>8500</v>
      </c>
      <c r="E96" s="25">
        <v>0</v>
      </c>
      <c r="F96" s="75">
        <f>E96/D96*100</f>
        <v>0</v>
      </c>
      <c r="G96" s="25">
        <v>5000</v>
      </c>
      <c r="H96" s="25">
        <f>SUM(E96-G96)</f>
        <v>-5000</v>
      </c>
      <c r="I96" s="61"/>
    </row>
    <row r="97" spans="1:9" ht="43.5" customHeight="1">
      <c r="A97" s="68" t="s">
        <v>335</v>
      </c>
      <c r="B97" s="72" t="s">
        <v>336</v>
      </c>
      <c r="C97" s="11">
        <f>SUM(C98)</f>
        <v>0</v>
      </c>
      <c r="D97" s="11">
        <f>SUM(D98)</f>
        <v>0</v>
      </c>
      <c r="E97" s="11">
        <f>SUM(E98)</f>
        <v>31000</v>
      </c>
      <c r="F97" s="64"/>
      <c r="G97" s="11">
        <f>SUM(G98)</f>
        <v>0</v>
      </c>
      <c r="H97" s="11">
        <f>SUM(H98)</f>
        <v>31000</v>
      </c>
      <c r="I97" s="64"/>
    </row>
    <row r="98" spans="1:9" ht="43.5" customHeight="1">
      <c r="A98" s="69" t="s">
        <v>338</v>
      </c>
      <c r="B98" s="74" t="s">
        <v>337</v>
      </c>
      <c r="C98" s="25">
        <v>0</v>
      </c>
      <c r="D98" s="25">
        <v>0</v>
      </c>
      <c r="E98" s="25">
        <v>31000</v>
      </c>
      <c r="F98" s="75"/>
      <c r="G98" s="25">
        <v>0</v>
      </c>
      <c r="H98" s="25">
        <f>SUM(E98-G98)</f>
        <v>31000</v>
      </c>
      <c r="I98" s="75"/>
    </row>
    <row r="99" spans="1:9" ht="86.25" customHeight="1">
      <c r="A99" s="18" t="s">
        <v>108</v>
      </c>
      <c r="B99" s="22" t="s">
        <v>109</v>
      </c>
      <c r="C99" s="34">
        <v>0</v>
      </c>
      <c r="D99" s="34">
        <f>SUM(D100:D101)</f>
        <v>0</v>
      </c>
      <c r="E99" s="34">
        <f>SUM(E100:E101)</f>
        <v>0</v>
      </c>
      <c r="F99" s="34"/>
      <c r="G99" s="34">
        <f>SUM(G100:G101)</f>
        <v>13500</v>
      </c>
      <c r="H99" s="34">
        <f>SUM(H100:H101)</f>
        <v>-13500</v>
      </c>
      <c r="I99" s="64">
        <f t="shared" si="1"/>
        <v>0</v>
      </c>
    </row>
    <row r="100" spans="1:9" ht="27" customHeight="1">
      <c r="A100" s="69" t="s">
        <v>199</v>
      </c>
      <c r="B100" s="74" t="s">
        <v>198</v>
      </c>
      <c r="C100" s="36">
        <v>0</v>
      </c>
      <c r="D100" s="36">
        <v>0</v>
      </c>
      <c r="E100" s="36">
        <v>0</v>
      </c>
      <c r="F100" s="75"/>
      <c r="G100" s="36">
        <v>3500</v>
      </c>
      <c r="H100" s="25">
        <f aca="true" t="shared" si="15" ref="H100:H107">SUM(E100-G100)</f>
        <v>-3500</v>
      </c>
      <c r="I100" s="75">
        <f t="shared" si="1"/>
        <v>0</v>
      </c>
    </row>
    <row r="101" spans="1:9" ht="19.5" customHeight="1">
      <c r="A101" s="23" t="s">
        <v>110</v>
      </c>
      <c r="B101" s="35" t="s">
        <v>111</v>
      </c>
      <c r="C101" s="36">
        <v>0</v>
      </c>
      <c r="D101" s="36">
        <v>0</v>
      </c>
      <c r="E101" s="36">
        <v>0</v>
      </c>
      <c r="F101" s="75"/>
      <c r="G101" s="36">
        <v>10000</v>
      </c>
      <c r="H101" s="25">
        <f t="shared" si="15"/>
        <v>-10000</v>
      </c>
      <c r="I101" s="75">
        <f t="shared" si="1"/>
        <v>0</v>
      </c>
    </row>
    <row r="102" spans="1:9" ht="35.25" customHeight="1">
      <c r="A102" s="18" t="s">
        <v>112</v>
      </c>
      <c r="B102" s="19" t="s">
        <v>113</v>
      </c>
      <c r="C102" s="11">
        <v>45000</v>
      </c>
      <c r="D102" s="11">
        <v>45000</v>
      </c>
      <c r="E102" s="11">
        <v>500</v>
      </c>
      <c r="F102" s="64">
        <f>E102/D102*100</f>
        <v>1.1111111111111112</v>
      </c>
      <c r="G102" s="11">
        <v>0</v>
      </c>
      <c r="H102" s="11">
        <f t="shared" si="15"/>
        <v>500</v>
      </c>
      <c r="I102" s="64"/>
    </row>
    <row r="103" spans="1:9" ht="47.25" customHeight="1">
      <c r="A103" s="68" t="s">
        <v>202</v>
      </c>
      <c r="B103" s="72" t="s">
        <v>200</v>
      </c>
      <c r="C103" s="11">
        <f>SUM(C104)</f>
        <v>0</v>
      </c>
      <c r="D103" s="11">
        <f>SUM(D104)</f>
        <v>0</v>
      </c>
      <c r="E103" s="11">
        <f>SUM(E104)</f>
        <v>0</v>
      </c>
      <c r="F103" s="61"/>
      <c r="G103" s="11">
        <f>SUM(G104)</f>
        <v>3000</v>
      </c>
      <c r="H103" s="11">
        <f>SUM(H104)</f>
        <v>-3000</v>
      </c>
      <c r="I103" s="61">
        <f>E103/G103*100</f>
        <v>0</v>
      </c>
    </row>
    <row r="104" spans="1:9" ht="45.75" customHeight="1">
      <c r="A104" s="69" t="s">
        <v>203</v>
      </c>
      <c r="B104" s="74" t="s">
        <v>201</v>
      </c>
      <c r="C104" s="25">
        <v>0</v>
      </c>
      <c r="D104" s="25">
        <v>0</v>
      </c>
      <c r="E104" s="25">
        <v>0</v>
      </c>
      <c r="F104" s="75"/>
      <c r="G104" s="25">
        <v>3000</v>
      </c>
      <c r="H104" s="25">
        <f t="shared" si="15"/>
        <v>-3000</v>
      </c>
      <c r="I104" s="61">
        <f>E104/G104*100</f>
        <v>0</v>
      </c>
    </row>
    <row r="105" spans="1:9" ht="48">
      <c r="A105" s="18" t="s">
        <v>114</v>
      </c>
      <c r="B105" s="19" t="s">
        <v>115</v>
      </c>
      <c r="C105" s="11">
        <v>3000</v>
      </c>
      <c r="D105" s="11">
        <v>3000</v>
      </c>
      <c r="E105" s="11">
        <v>0</v>
      </c>
      <c r="F105" s="64">
        <f>E105/D105*100</f>
        <v>0</v>
      </c>
      <c r="G105" s="11">
        <v>0</v>
      </c>
      <c r="H105" s="11">
        <f t="shared" si="15"/>
        <v>0</v>
      </c>
      <c r="I105" s="64"/>
    </row>
    <row r="106" spans="1:9" ht="24.75" customHeight="1">
      <c r="A106" s="9" t="s">
        <v>116</v>
      </c>
      <c r="B106" s="10" t="s">
        <v>117</v>
      </c>
      <c r="C106" s="11">
        <f>SUM(C107)</f>
        <v>185000</v>
      </c>
      <c r="D106" s="11">
        <f>SUM(D107)</f>
        <v>185000</v>
      </c>
      <c r="E106" s="11">
        <f>SUM(E107)</f>
        <v>221187.9</v>
      </c>
      <c r="F106" s="64">
        <f>SUM(E106/D106)*100</f>
        <v>119.56102702702702</v>
      </c>
      <c r="G106" s="11">
        <f>SUM(G107)</f>
        <v>84100</v>
      </c>
      <c r="H106" s="11">
        <f>SUM(H107)</f>
        <v>137087.9</v>
      </c>
      <c r="I106" s="64">
        <f>SUM(E106/G106)*100</f>
        <v>263.0058263971462</v>
      </c>
    </row>
    <row r="107" spans="1:9" ht="33" customHeight="1">
      <c r="A107" s="76" t="s">
        <v>118</v>
      </c>
      <c r="B107" s="35" t="s">
        <v>119</v>
      </c>
      <c r="C107" s="80">
        <v>185000</v>
      </c>
      <c r="D107" s="25">
        <v>185000</v>
      </c>
      <c r="E107" s="25">
        <v>221187.9</v>
      </c>
      <c r="F107" s="75">
        <f>SUM(E107/D107)*100</f>
        <v>119.56102702702702</v>
      </c>
      <c r="G107" s="25">
        <v>84100</v>
      </c>
      <c r="H107" s="25">
        <f t="shared" si="15"/>
        <v>137087.9</v>
      </c>
      <c r="I107" s="75">
        <f>SUM(E107/G107)*100</f>
        <v>263.0058263971462</v>
      </c>
    </row>
    <row r="108" spans="1:9" ht="18.75" customHeight="1">
      <c r="A108" s="77" t="s">
        <v>204</v>
      </c>
      <c r="B108" s="81" t="s">
        <v>205</v>
      </c>
      <c r="C108" s="85">
        <f>SUM(C111)</f>
        <v>0</v>
      </c>
      <c r="D108" s="85">
        <f>SUM(D111+D109)</f>
        <v>0</v>
      </c>
      <c r="E108" s="85">
        <f>SUM(E111+E109)</f>
        <v>0</v>
      </c>
      <c r="F108" s="61"/>
      <c r="G108" s="85">
        <f>SUM(G111)+G110</f>
        <v>47095.58</v>
      </c>
      <c r="H108" s="85">
        <f>SUM(H111)+H110</f>
        <v>-47095.58</v>
      </c>
      <c r="I108" s="60"/>
    </row>
    <row r="109" spans="1:9" ht="18.75" customHeight="1">
      <c r="A109" s="78" t="s">
        <v>309</v>
      </c>
      <c r="B109" s="82" t="s">
        <v>310</v>
      </c>
      <c r="C109" s="84">
        <v>0</v>
      </c>
      <c r="D109" s="84">
        <v>0</v>
      </c>
      <c r="E109" s="84">
        <f>E110</f>
        <v>0</v>
      </c>
      <c r="F109" s="64"/>
      <c r="G109" s="84">
        <f>G110</f>
        <v>0</v>
      </c>
      <c r="H109" s="84">
        <f>E109-G109</f>
        <v>0</v>
      </c>
      <c r="I109" s="61"/>
    </row>
    <row r="110" spans="1:9" ht="23.25" customHeight="1">
      <c r="A110" s="79" t="s">
        <v>312</v>
      </c>
      <c r="B110" s="83" t="s">
        <v>311</v>
      </c>
      <c r="C110" s="80">
        <v>0</v>
      </c>
      <c r="D110" s="80">
        <v>0</v>
      </c>
      <c r="E110" s="80">
        <v>0</v>
      </c>
      <c r="F110" s="75"/>
      <c r="G110" s="80">
        <v>0</v>
      </c>
      <c r="H110" s="25">
        <v>0</v>
      </c>
      <c r="I110" s="75"/>
    </row>
    <row r="111" spans="1:9" ht="16.5" customHeight="1">
      <c r="A111" s="78" t="s">
        <v>206</v>
      </c>
      <c r="B111" s="82" t="s">
        <v>207</v>
      </c>
      <c r="C111" s="84">
        <f>SUM(C112)</f>
        <v>0</v>
      </c>
      <c r="D111" s="84">
        <f>SUM(D112)</f>
        <v>0</v>
      </c>
      <c r="E111" s="84">
        <f>SUM(E112)</f>
        <v>0</v>
      </c>
      <c r="F111" s="123"/>
      <c r="G111" s="84">
        <f>SUM(G112)</f>
        <v>47095.58</v>
      </c>
      <c r="H111" s="84">
        <f>SUM(H112)</f>
        <v>-47095.58</v>
      </c>
      <c r="I111" s="64"/>
    </row>
    <row r="112" spans="1:9" ht="15.75" customHeight="1">
      <c r="A112" s="79" t="s">
        <v>208</v>
      </c>
      <c r="B112" s="83" t="s">
        <v>209</v>
      </c>
      <c r="C112" s="80">
        <v>0</v>
      </c>
      <c r="D112" s="25">
        <v>0</v>
      </c>
      <c r="E112" s="25">
        <v>0</v>
      </c>
      <c r="F112" s="123"/>
      <c r="G112" s="25">
        <v>47095.58</v>
      </c>
      <c r="H112" s="25">
        <f>SUM(E112-G112)</f>
        <v>-47095.58</v>
      </c>
      <c r="I112" s="75"/>
    </row>
    <row r="113" spans="1:9" ht="12.75">
      <c r="A113" s="37" t="s">
        <v>120</v>
      </c>
      <c r="B113" s="38" t="s">
        <v>121</v>
      </c>
      <c r="C113" s="5">
        <f>SUM(C114+C170)</f>
        <v>550279359.35</v>
      </c>
      <c r="D113" s="5">
        <f>SUM(D114+D170)</f>
        <v>513628257.41999996</v>
      </c>
      <c r="E113" s="5">
        <f>SUM(E114+E170)</f>
        <v>99956458.6</v>
      </c>
      <c r="F113" s="60">
        <f aca="true" t="shared" si="16" ref="F113:F118">SUM(E113/D113)*100</f>
        <v>19.460856593461212</v>
      </c>
      <c r="G113" s="5">
        <f>SUM(G114+G170)</f>
        <v>69240786.57000001</v>
      </c>
      <c r="H113" s="5">
        <f>SUM(H114+H170)</f>
        <v>30694264.03</v>
      </c>
      <c r="I113" s="60">
        <f>SUM(E113/G113)*100</f>
        <v>144.3606630594058</v>
      </c>
    </row>
    <row r="114" spans="1:9" ht="26.25" customHeight="1">
      <c r="A114" s="39" t="s">
        <v>122</v>
      </c>
      <c r="B114" s="38" t="s">
        <v>123</v>
      </c>
      <c r="C114" s="5">
        <f>SUM(C115+C120+C145+C167)</f>
        <v>550279359.35</v>
      </c>
      <c r="D114" s="5">
        <f>SUM(D115+D120+D145+D167)</f>
        <v>513861147.16999996</v>
      </c>
      <c r="E114" s="5">
        <f>SUM(E115+E120+E145+E167)</f>
        <v>100189348.35</v>
      </c>
      <c r="F114" s="60">
        <f t="shared" si="16"/>
        <v>19.497358168013914</v>
      </c>
      <c r="G114" s="5">
        <f>SUM(G115+G120+G145+G167)</f>
        <v>69240786.57000001</v>
      </c>
      <c r="H114" s="5">
        <f>SUM(H115+H120+H145+H167)</f>
        <v>30927153.78</v>
      </c>
      <c r="I114" s="60">
        <f>SUM(E114/G114)*100</f>
        <v>144.6970106971735</v>
      </c>
    </row>
    <row r="115" spans="1:9" ht="24" customHeight="1">
      <c r="A115" s="40" t="s">
        <v>124</v>
      </c>
      <c r="B115" s="41" t="s">
        <v>125</v>
      </c>
      <c r="C115" s="42">
        <f>SUM(C116)</f>
        <v>48425100</v>
      </c>
      <c r="D115" s="42">
        <f>SUM(D116+D118)</f>
        <v>52879820</v>
      </c>
      <c r="E115" s="42">
        <f>SUM(E116+E118)</f>
        <v>26910570</v>
      </c>
      <c r="F115" s="61">
        <f t="shared" si="16"/>
        <v>50.89005597976695</v>
      </c>
      <c r="G115" s="42">
        <f>SUM(G116+G118)</f>
        <v>29143300.2</v>
      </c>
      <c r="H115" s="42">
        <f>SUM(H116+H118)</f>
        <v>-2232730.1999999993</v>
      </c>
      <c r="I115" s="61">
        <f>SUM(E115/G115)*100</f>
        <v>92.33878735531812</v>
      </c>
    </row>
    <row r="116" spans="1:9" ht="12.75">
      <c r="A116" s="43" t="s">
        <v>126</v>
      </c>
      <c r="B116" s="44" t="s">
        <v>127</v>
      </c>
      <c r="C116" s="11">
        <f>SUM(C117)</f>
        <v>48425100</v>
      </c>
      <c r="D116" s="11">
        <f>SUM(D117)</f>
        <v>48425100</v>
      </c>
      <c r="E116" s="11">
        <f>SUM(E117)</f>
        <v>24212550</v>
      </c>
      <c r="F116" s="61">
        <f t="shared" si="16"/>
        <v>50</v>
      </c>
      <c r="G116" s="11">
        <f>SUM(G117)</f>
        <v>27436900.2</v>
      </c>
      <c r="H116" s="11">
        <f>SUM(H117)</f>
        <v>-3224350.1999999993</v>
      </c>
      <c r="I116" s="61">
        <f>SUM(E116/G116)*100</f>
        <v>88.24812505605134</v>
      </c>
    </row>
    <row r="117" spans="1:9" ht="21.75" customHeight="1">
      <c r="A117" s="45" t="s">
        <v>128</v>
      </c>
      <c r="B117" s="46" t="s">
        <v>129</v>
      </c>
      <c r="C117" s="25">
        <v>48425100</v>
      </c>
      <c r="D117" s="25">
        <v>48425100</v>
      </c>
      <c r="E117" s="25">
        <v>24212550</v>
      </c>
      <c r="F117" s="61">
        <f t="shared" si="16"/>
        <v>50</v>
      </c>
      <c r="G117" s="25">
        <v>27436900.2</v>
      </c>
      <c r="H117" s="25">
        <f>SUM(E117-G117)</f>
        <v>-3224350.1999999993</v>
      </c>
      <c r="I117" s="75">
        <f>SUM(E117/G117)*100</f>
        <v>88.24812505605134</v>
      </c>
    </row>
    <row r="118" spans="1:9" ht="25.5" customHeight="1">
      <c r="A118" s="43" t="s">
        <v>130</v>
      </c>
      <c r="B118" s="47" t="s">
        <v>131</v>
      </c>
      <c r="C118" s="11">
        <v>0</v>
      </c>
      <c r="D118" s="11">
        <f>SUM(D119)</f>
        <v>4454720</v>
      </c>
      <c r="E118" s="11">
        <f>SUM(E119)</f>
        <v>2698020</v>
      </c>
      <c r="F118" s="64">
        <f t="shared" si="16"/>
        <v>60.56542274261907</v>
      </c>
      <c r="G118" s="11">
        <f>SUM(G119)</f>
        <v>1706400</v>
      </c>
      <c r="H118" s="11">
        <f>SUM(H119)</f>
        <v>991620</v>
      </c>
      <c r="I118" s="61">
        <f>E118/G118*100</f>
        <v>158.11181434599155</v>
      </c>
    </row>
    <row r="119" spans="1:9" ht="21.75" customHeight="1">
      <c r="A119" s="43" t="s">
        <v>132</v>
      </c>
      <c r="B119" s="46" t="s">
        <v>133</v>
      </c>
      <c r="C119" s="25">
        <v>0</v>
      </c>
      <c r="D119" s="25">
        <v>4454720</v>
      </c>
      <c r="E119" s="25">
        <v>2698020</v>
      </c>
      <c r="F119" s="75">
        <f aca="true" t="shared" si="17" ref="F119:F172">SUM(E119/D119)*100</f>
        <v>60.56542274261907</v>
      </c>
      <c r="G119" s="25">
        <v>1706400</v>
      </c>
      <c r="H119" s="25">
        <f>SUM(E119-G119)</f>
        <v>991620</v>
      </c>
      <c r="I119" s="75">
        <f>E119/G119*100</f>
        <v>158.11181434599155</v>
      </c>
    </row>
    <row r="120" spans="1:9" ht="23.25" customHeight="1">
      <c r="A120" s="99" t="s">
        <v>134</v>
      </c>
      <c r="B120" s="51" t="s">
        <v>135</v>
      </c>
      <c r="C120" s="42">
        <f>SUM(C121+C125+C127+C132+C134)+C133</f>
        <v>431527925</v>
      </c>
      <c r="D120" s="42">
        <f>SUM(D121+D125+D127+D132+D134)</f>
        <v>387696305.82</v>
      </c>
      <c r="E120" s="42">
        <f>SUM(E121+E125+E127+E132+E134)</f>
        <v>28198745.86</v>
      </c>
      <c r="F120" s="61">
        <f t="shared" si="17"/>
        <v>7.273411027313771</v>
      </c>
      <c r="G120" s="42">
        <f>SUM(G121+G125+G127+G132+G134)+G123</f>
        <v>2727842.53</v>
      </c>
      <c r="H120" s="42">
        <f>SUM(H121+H125+H127+H132+H134)+H123</f>
        <v>25470903.33</v>
      </c>
      <c r="I120" s="61">
        <f>E120/G120*100</f>
        <v>1033.7380383903612</v>
      </c>
    </row>
    <row r="121" spans="1:9" ht="16.5" customHeight="1">
      <c r="A121" s="93" t="s">
        <v>224</v>
      </c>
      <c r="B121" s="96" t="s">
        <v>225</v>
      </c>
      <c r="C121" s="11">
        <f>SUM(C122)</f>
        <v>0</v>
      </c>
      <c r="D121" s="11">
        <f>SUM(D122)</f>
        <v>0</v>
      </c>
      <c r="E121" s="11">
        <f>SUM(E122)</f>
        <v>0</v>
      </c>
      <c r="F121" s="64"/>
      <c r="G121" s="11">
        <f>SUM(G122)</f>
        <v>0</v>
      </c>
      <c r="H121" s="11">
        <f>SUM(H122)</f>
        <v>0</v>
      </c>
      <c r="I121" s="64"/>
    </row>
    <row r="122" spans="1:9" ht="21" customHeight="1">
      <c r="A122" s="95" t="s">
        <v>226</v>
      </c>
      <c r="B122" s="98" t="s">
        <v>227</v>
      </c>
      <c r="C122" s="25">
        <v>0</v>
      </c>
      <c r="D122" s="25">
        <v>0</v>
      </c>
      <c r="E122" s="25">
        <v>0</v>
      </c>
      <c r="F122" s="65"/>
      <c r="G122" s="25">
        <v>0</v>
      </c>
      <c r="H122" s="25">
        <f>SUM(E122-G122)</f>
        <v>0</v>
      </c>
      <c r="I122" s="75"/>
    </row>
    <row r="123" spans="1:9" ht="35.25" customHeight="1">
      <c r="A123" s="95" t="s">
        <v>321</v>
      </c>
      <c r="B123" s="98" t="s">
        <v>319</v>
      </c>
      <c r="C123" s="25">
        <v>0</v>
      </c>
      <c r="D123" s="25">
        <v>0</v>
      </c>
      <c r="E123" s="25">
        <v>0</v>
      </c>
      <c r="F123" s="65"/>
      <c r="G123" s="25">
        <f>G124</f>
        <v>0</v>
      </c>
      <c r="H123" s="25">
        <f>H124</f>
        <v>0</v>
      </c>
      <c r="I123" s="75"/>
    </row>
    <row r="124" spans="1:9" ht="34.5" customHeight="1">
      <c r="A124" s="95" t="s">
        <v>322</v>
      </c>
      <c r="B124" s="98" t="s">
        <v>320</v>
      </c>
      <c r="C124" s="25">
        <v>0</v>
      </c>
      <c r="D124" s="25">
        <v>0</v>
      </c>
      <c r="E124" s="25">
        <v>0</v>
      </c>
      <c r="F124" s="65"/>
      <c r="G124" s="25">
        <v>0</v>
      </c>
      <c r="H124" s="25">
        <f>SUM(E124-G124)</f>
        <v>0</v>
      </c>
      <c r="I124" s="75"/>
    </row>
    <row r="125" spans="1:9" ht="18" customHeight="1">
      <c r="A125" s="93" t="s">
        <v>230</v>
      </c>
      <c r="B125" s="96" t="s">
        <v>228</v>
      </c>
      <c r="C125" s="11">
        <f>SUM(C126)</f>
        <v>0</v>
      </c>
      <c r="D125" s="11">
        <f>SUM(D126)</f>
        <v>0</v>
      </c>
      <c r="E125" s="11">
        <f>SUM(E126)</f>
        <v>0</v>
      </c>
      <c r="F125" s="61"/>
      <c r="G125" s="11">
        <f>SUM(G126)</f>
        <v>0</v>
      </c>
      <c r="H125" s="11">
        <f>SUM(H126)</f>
        <v>0</v>
      </c>
      <c r="I125" s="61"/>
    </row>
    <row r="126" spans="1:9" ht="23.25" customHeight="1">
      <c r="A126" s="95" t="s">
        <v>231</v>
      </c>
      <c r="B126" s="98" t="s">
        <v>229</v>
      </c>
      <c r="C126" s="25">
        <v>0</v>
      </c>
      <c r="D126" s="25">
        <v>0</v>
      </c>
      <c r="E126" s="25">
        <v>0</v>
      </c>
      <c r="F126" s="65"/>
      <c r="G126" s="25">
        <v>0</v>
      </c>
      <c r="H126" s="25">
        <f>SUM(E126-G126)</f>
        <v>0</v>
      </c>
      <c r="I126" s="75"/>
    </row>
    <row r="127" spans="1:9" ht="23.25" customHeight="1">
      <c r="A127" s="18" t="s">
        <v>136</v>
      </c>
      <c r="B127" s="19" t="s">
        <v>137</v>
      </c>
      <c r="C127" s="11">
        <f>SUM(C128)</f>
        <v>431248600</v>
      </c>
      <c r="D127" s="11">
        <f>SUM(D128)</f>
        <v>383374731.18</v>
      </c>
      <c r="E127" s="11">
        <f>SUM(E128)</f>
        <v>25891088.65</v>
      </c>
      <c r="F127" s="61">
        <f t="shared" si="17"/>
        <v>6.7534677025554295</v>
      </c>
      <c r="G127" s="11">
        <f>SUM(G128)</f>
        <v>2152614.53</v>
      </c>
      <c r="H127" s="11">
        <f>SUM(H128)</f>
        <v>23738474.119999997</v>
      </c>
      <c r="I127" s="61">
        <f>E127/G127*100</f>
        <v>1202.774035442379</v>
      </c>
    </row>
    <row r="128" spans="1:9" ht="23.25" customHeight="1">
      <c r="A128" s="23" t="s">
        <v>138</v>
      </c>
      <c r="B128" s="24" t="s">
        <v>139</v>
      </c>
      <c r="C128" s="25">
        <f>SUM(C129:C131)</f>
        <v>431248600</v>
      </c>
      <c r="D128" s="25">
        <f>SUM(D129:D131)</f>
        <v>383374731.18</v>
      </c>
      <c r="E128" s="25">
        <f>SUM(E129:E130)+E131</f>
        <v>25891088.65</v>
      </c>
      <c r="F128" s="61">
        <f t="shared" si="17"/>
        <v>6.7534677025554295</v>
      </c>
      <c r="G128" s="25">
        <f>SUM(G129:G130)</f>
        <v>2152614.53</v>
      </c>
      <c r="H128" s="25">
        <f>SUM(H129:H130)+H131</f>
        <v>23738474.119999997</v>
      </c>
      <c r="I128" s="61">
        <f>E128/G128*100</f>
        <v>1202.774035442379</v>
      </c>
    </row>
    <row r="129" spans="1:9" ht="66.75" customHeight="1">
      <c r="A129" s="23"/>
      <c r="B129" s="24" t="s">
        <v>339</v>
      </c>
      <c r="C129" s="25">
        <v>0</v>
      </c>
      <c r="D129" s="25">
        <v>0</v>
      </c>
      <c r="E129" s="25">
        <v>0</v>
      </c>
      <c r="F129" s="61"/>
      <c r="G129" s="25">
        <v>0</v>
      </c>
      <c r="H129" s="25">
        <f>SUM(E129-G129)</f>
        <v>0</v>
      </c>
      <c r="I129" s="75"/>
    </row>
    <row r="130" spans="1:9" ht="78" customHeight="1">
      <c r="A130" s="23"/>
      <c r="B130" s="24" t="s">
        <v>140</v>
      </c>
      <c r="C130" s="25">
        <v>431248600</v>
      </c>
      <c r="D130" s="25">
        <v>383374731.18</v>
      </c>
      <c r="E130" s="25">
        <v>25891088.65</v>
      </c>
      <c r="F130" s="70">
        <f t="shared" si="17"/>
        <v>6.7534677025554295</v>
      </c>
      <c r="G130" s="25">
        <v>2152614.53</v>
      </c>
      <c r="H130" s="25">
        <f>SUM(E130-G130)</f>
        <v>23738474.119999997</v>
      </c>
      <c r="I130" s="75">
        <f>E130/G130*100</f>
        <v>1202.774035442379</v>
      </c>
    </row>
    <row r="131" spans="1:9" ht="41.25" customHeight="1">
      <c r="A131" s="23"/>
      <c r="B131" s="24" t="s">
        <v>151</v>
      </c>
      <c r="C131" s="25">
        <v>0</v>
      </c>
      <c r="D131" s="25">
        <v>0</v>
      </c>
      <c r="E131" s="25">
        <v>0</v>
      </c>
      <c r="F131" s="75"/>
      <c r="G131" s="25">
        <v>0</v>
      </c>
      <c r="H131" s="25">
        <f>SUM(E131-G131)</f>
        <v>0</v>
      </c>
      <c r="I131" s="75"/>
    </row>
    <row r="132" spans="1:9" ht="15.75" customHeight="1">
      <c r="A132" s="18" t="s">
        <v>141</v>
      </c>
      <c r="B132" s="19" t="s">
        <v>142</v>
      </c>
      <c r="C132" s="11">
        <v>0</v>
      </c>
      <c r="D132" s="11">
        <f>SUM(D133)</f>
        <v>2217</v>
      </c>
      <c r="E132" s="11">
        <f>SUM(E133)</f>
        <v>0</v>
      </c>
      <c r="F132" s="61">
        <f t="shared" si="17"/>
        <v>0</v>
      </c>
      <c r="G132" s="11">
        <f>SUM(G133)</f>
        <v>0</v>
      </c>
      <c r="H132" s="11">
        <f>SUM(H133)</f>
        <v>0</v>
      </c>
      <c r="I132" s="61"/>
    </row>
    <row r="133" spans="1:9" ht="20.25" customHeight="1">
      <c r="A133" s="23" t="s">
        <v>143</v>
      </c>
      <c r="B133" s="24" t="s">
        <v>144</v>
      </c>
      <c r="C133" s="25">
        <v>2125</v>
      </c>
      <c r="D133" s="25">
        <v>2217</v>
      </c>
      <c r="E133" s="25">
        <v>0</v>
      </c>
      <c r="F133" s="75">
        <f t="shared" si="17"/>
        <v>0</v>
      </c>
      <c r="G133" s="25">
        <v>0</v>
      </c>
      <c r="H133" s="25">
        <f>SUM(E133-G133)</f>
        <v>0</v>
      </c>
      <c r="I133" s="61"/>
    </row>
    <row r="134" spans="1:9" ht="16.5" customHeight="1">
      <c r="A134" s="18" t="s">
        <v>145</v>
      </c>
      <c r="B134" s="49" t="s">
        <v>146</v>
      </c>
      <c r="C134" s="11">
        <f>SUM(C135)</f>
        <v>277200</v>
      </c>
      <c r="D134" s="11">
        <f>SUM(D135)</f>
        <v>4319357.640000001</v>
      </c>
      <c r="E134" s="11">
        <f>SUM(E135)</f>
        <v>2307657.21</v>
      </c>
      <c r="F134" s="61">
        <f t="shared" si="17"/>
        <v>53.42593511196261</v>
      </c>
      <c r="G134" s="11">
        <f>SUM(G135)</f>
        <v>575228</v>
      </c>
      <c r="H134" s="11">
        <f>SUM(H135)</f>
        <v>1732429.21</v>
      </c>
      <c r="I134" s="61">
        <f>E134/G134*100</f>
        <v>401.17261503264797</v>
      </c>
    </row>
    <row r="135" spans="1:9" ht="15.75" customHeight="1">
      <c r="A135" s="23" t="s">
        <v>147</v>
      </c>
      <c r="B135" s="50" t="s">
        <v>148</v>
      </c>
      <c r="C135" s="25">
        <f>SUM(C136)</f>
        <v>277200</v>
      </c>
      <c r="D135" s="25">
        <f>SUM(D136:D144)</f>
        <v>4319357.640000001</v>
      </c>
      <c r="E135" s="25">
        <f>SUM(E136:E144)</f>
        <v>2307657.21</v>
      </c>
      <c r="F135" s="61">
        <f t="shared" si="17"/>
        <v>53.42593511196261</v>
      </c>
      <c r="G135" s="25">
        <f>SUM(G136:G144)</f>
        <v>575228</v>
      </c>
      <c r="H135" s="25">
        <f>SUM(H136:H144)</f>
        <v>1732429.21</v>
      </c>
      <c r="I135" s="75">
        <f>E135/G135*100</f>
        <v>401.17261503264797</v>
      </c>
    </row>
    <row r="136" spans="1:9" ht="30.75" customHeight="1">
      <c r="A136" s="45"/>
      <c r="B136" s="50" t="s">
        <v>149</v>
      </c>
      <c r="C136" s="25">
        <v>277200</v>
      </c>
      <c r="D136" s="25">
        <v>277200</v>
      </c>
      <c r="E136" s="25">
        <v>160695.66</v>
      </c>
      <c r="F136" s="75">
        <f t="shared" si="17"/>
        <v>57.97101731601732</v>
      </c>
      <c r="G136" s="25">
        <v>0</v>
      </c>
      <c r="H136" s="25">
        <f>SUM(E136-G136)</f>
        <v>160695.66</v>
      </c>
      <c r="I136" s="75"/>
    </row>
    <row r="137" spans="1:9" ht="56.25" customHeight="1">
      <c r="A137" s="45"/>
      <c r="B137" s="24" t="s">
        <v>232</v>
      </c>
      <c r="C137" s="25">
        <v>0</v>
      </c>
      <c r="D137" s="25">
        <v>2000</v>
      </c>
      <c r="E137" s="25">
        <v>0</v>
      </c>
      <c r="F137" s="75">
        <f t="shared" si="17"/>
        <v>0</v>
      </c>
      <c r="G137" s="25">
        <v>0</v>
      </c>
      <c r="H137" s="25">
        <f>SUM(E137-G137)</f>
        <v>0</v>
      </c>
      <c r="I137" s="75"/>
    </row>
    <row r="138" spans="1:9" ht="43.5" customHeight="1">
      <c r="A138" s="45"/>
      <c r="B138" s="24" t="s">
        <v>150</v>
      </c>
      <c r="C138" s="25">
        <v>0</v>
      </c>
      <c r="D138" s="25">
        <v>809709</v>
      </c>
      <c r="E138" s="25">
        <v>404854.5</v>
      </c>
      <c r="F138" s="75">
        <f>E138/D138*100</f>
        <v>50</v>
      </c>
      <c r="G138" s="25">
        <v>575228</v>
      </c>
      <c r="H138" s="25">
        <f>SUM(E138-G138)</f>
        <v>-170373.5</v>
      </c>
      <c r="I138" s="75">
        <f>E138/G138*100</f>
        <v>70.3815704381567</v>
      </c>
    </row>
    <row r="139" spans="1:9" ht="32.25" customHeight="1" hidden="1">
      <c r="A139" s="45"/>
      <c r="B139" s="24" t="s">
        <v>151</v>
      </c>
      <c r="C139" s="25"/>
      <c r="D139" s="25"/>
      <c r="E139" s="25"/>
      <c r="F139" s="75" t="e">
        <f t="shared" si="17"/>
        <v>#DIV/0!</v>
      </c>
      <c r="G139" s="25"/>
      <c r="H139" s="25"/>
      <c r="I139" s="75" t="e">
        <f>SUM(E139/G139)*100</f>
        <v>#DIV/0!</v>
      </c>
    </row>
    <row r="140" spans="1:9" ht="72" customHeight="1">
      <c r="A140" s="45"/>
      <c r="B140" s="116" t="s">
        <v>304</v>
      </c>
      <c r="C140" s="25">
        <v>0</v>
      </c>
      <c r="D140" s="25">
        <v>822466.64</v>
      </c>
      <c r="E140" s="25">
        <v>410297.05</v>
      </c>
      <c r="F140" s="75">
        <f t="shared" si="17"/>
        <v>49.88616316401599</v>
      </c>
      <c r="G140" s="25">
        <v>0</v>
      </c>
      <c r="H140" s="25">
        <f>SUM(E140-G140)</f>
        <v>410297.05</v>
      </c>
      <c r="I140" s="75"/>
    </row>
    <row r="141" spans="1:9" ht="72" customHeight="1">
      <c r="A141" s="45"/>
      <c r="B141" s="116" t="s">
        <v>371</v>
      </c>
      <c r="C141" s="25">
        <v>0</v>
      </c>
      <c r="D141" s="25">
        <v>789422</v>
      </c>
      <c r="E141" s="25">
        <v>388926</v>
      </c>
      <c r="F141" s="75">
        <f t="shared" si="17"/>
        <v>49.26718535840146</v>
      </c>
      <c r="G141" s="25">
        <v>0</v>
      </c>
      <c r="H141" s="25">
        <f>SUM(E141-G141)</f>
        <v>388926</v>
      </c>
      <c r="I141" s="75"/>
    </row>
    <row r="142" spans="1:9" ht="72" customHeight="1">
      <c r="A142" s="45"/>
      <c r="B142" s="116" t="s">
        <v>372</v>
      </c>
      <c r="C142" s="25">
        <v>0</v>
      </c>
      <c r="D142" s="25">
        <v>1170956</v>
      </c>
      <c r="E142" s="25">
        <v>521280</v>
      </c>
      <c r="F142" s="75">
        <f t="shared" si="17"/>
        <v>44.51747119447699</v>
      </c>
      <c r="G142" s="25">
        <v>0</v>
      </c>
      <c r="H142" s="25">
        <f>SUM(E142-G142)</f>
        <v>521280</v>
      </c>
      <c r="I142" s="75"/>
    </row>
    <row r="143" spans="1:9" ht="72" customHeight="1">
      <c r="A143" s="45"/>
      <c r="B143" s="116" t="s">
        <v>373</v>
      </c>
      <c r="C143" s="25"/>
      <c r="D143" s="25">
        <v>395604</v>
      </c>
      <c r="E143" s="25">
        <v>395604</v>
      </c>
      <c r="F143" s="75">
        <f t="shared" si="17"/>
        <v>100</v>
      </c>
      <c r="G143" s="25">
        <v>0</v>
      </c>
      <c r="H143" s="25">
        <f>SUM(E143-G143)</f>
        <v>395604</v>
      </c>
      <c r="I143" s="75"/>
    </row>
    <row r="144" spans="1:9" ht="37.5" customHeight="1">
      <c r="A144" s="45"/>
      <c r="B144" s="24" t="s">
        <v>340</v>
      </c>
      <c r="C144" s="25">
        <v>0</v>
      </c>
      <c r="D144" s="25">
        <v>52000</v>
      </c>
      <c r="E144" s="25">
        <v>26000</v>
      </c>
      <c r="F144" s="75">
        <f t="shared" si="17"/>
        <v>50</v>
      </c>
      <c r="G144" s="25">
        <v>0</v>
      </c>
      <c r="H144" s="25">
        <f>SUM(E144-G144)</f>
        <v>26000</v>
      </c>
      <c r="I144" s="75"/>
    </row>
    <row r="145" spans="1:9" ht="21.75" customHeight="1">
      <c r="A145" s="48" t="s">
        <v>152</v>
      </c>
      <c r="B145" s="51" t="s">
        <v>153</v>
      </c>
      <c r="C145" s="42">
        <f>SUM(C150+C163)+C161</f>
        <v>69271334.35</v>
      </c>
      <c r="D145" s="42">
        <f>SUM(D150+D163)+D161</f>
        <v>72230021.35</v>
      </c>
      <c r="E145" s="42">
        <f>SUM(E150+E163)+E161</f>
        <v>44896744.49</v>
      </c>
      <c r="F145" s="61">
        <f t="shared" si="17"/>
        <v>62.15801082550837</v>
      </c>
      <c r="G145" s="42">
        <f>SUM(G150+G163)+G161</f>
        <v>37245993.84</v>
      </c>
      <c r="H145" s="42">
        <f>SUM(H150+H163)+H147+H149</f>
        <v>7629342.65</v>
      </c>
      <c r="I145" s="61">
        <f>SUM(E145/G145)*100</f>
        <v>120.54113707601901</v>
      </c>
    </row>
    <row r="146" spans="1:9" ht="21.75" customHeight="1">
      <c r="A146" s="18" t="s">
        <v>323</v>
      </c>
      <c r="B146" s="51" t="s">
        <v>325</v>
      </c>
      <c r="C146" s="42">
        <v>0</v>
      </c>
      <c r="D146" s="42">
        <v>0</v>
      </c>
      <c r="E146" s="42">
        <v>0</v>
      </c>
      <c r="F146" s="61"/>
      <c r="G146" s="42">
        <f>G147</f>
        <v>0</v>
      </c>
      <c r="H146" s="42">
        <f>H147</f>
        <v>0</v>
      </c>
      <c r="I146" s="61"/>
    </row>
    <row r="147" spans="1:9" ht="36" customHeight="1">
      <c r="A147" s="23" t="s">
        <v>324</v>
      </c>
      <c r="B147" s="24" t="s">
        <v>326</v>
      </c>
      <c r="C147" s="25">
        <v>0</v>
      </c>
      <c r="D147" s="25">
        <v>0</v>
      </c>
      <c r="E147" s="25">
        <v>0</v>
      </c>
      <c r="F147" s="75"/>
      <c r="G147" s="25">
        <v>0</v>
      </c>
      <c r="H147" s="25">
        <f>SUM(E147-G147)</f>
        <v>0</v>
      </c>
      <c r="I147" s="75"/>
    </row>
    <row r="148" spans="1:9" ht="27.75" customHeight="1">
      <c r="A148" s="18" t="s">
        <v>329</v>
      </c>
      <c r="B148" s="24" t="s">
        <v>327</v>
      </c>
      <c r="C148" s="25">
        <v>0</v>
      </c>
      <c r="D148" s="25">
        <v>0</v>
      </c>
      <c r="E148" s="25">
        <v>0</v>
      </c>
      <c r="F148" s="75"/>
      <c r="G148" s="25">
        <f>G149</f>
        <v>0</v>
      </c>
      <c r="H148" s="25">
        <f>H149</f>
        <v>0</v>
      </c>
      <c r="I148" s="75">
        <f>I149</f>
        <v>0</v>
      </c>
    </row>
    <row r="149" spans="1:9" ht="30" customHeight="1">
      <c r="A149" s="23" t="s">
        <v>330</v>
      </c>
      <c r="B149" s="24" t="s">
        <v>328</v>
      </c>
      <c r="C149" s="25">
        <v>0</v>
      </c>
      <c r="D149" s="25">
        <v>0</v>
      </c>
      <c r="E149" s="25">
        <v>0</v>
      </c>
      <c r="F149" s="75"/>
      <c r="G149" s="25">
        <v>0</v>
      </c>
      <c r="H149" s="25">
        <f>SUM(E149-G149)</f>
        <v>0</v>
      </c>
      <c r="I149" s="75"/>
    </row>
    <row r="150" spans="1:9" ht="21.75" customHeight="1">
      <c r="A150" s="18" t="s">
        <v>154</v>
      </c>
      <c r="B150" s="19" t="s">
        <v>155</v>
      </c>
      <c r="C150" s="11">
        <f aca="true" t="shared" si="18" ref="C150:H150">SUM(C151)</f>
        <v>1874132.35</v>
      </c>
      <c r="D150" s="11">
        <f t="shared" si="18"/>
        <v>1874132.35</v>
      </c>
      <c r="E150" s="11">
        <f t="shared" si="18"/>
        <v>729159.49</v>
      </c>
      <c r="F150" s="61">
        <f t="shared" si="17"/>
        <v>38.906509991143366</v>
      </c>
      <c r="G150" s="11">
        <f t="shared" si="18"/>
        <v>722744.84</v>
      </c>
      <c r="H150" s="11">
        <f t="shared" si="18"/>
        <v>6414.650000000023</v>
      </c>
      <c r="I150" s="61">
        <f>SUM(E150/G150)*100</f>
        <v>100.88754006185641</v>
      </c>
    </row>
    <row r="151" spans="1:9" ht="21.75" customHeight="1">
      <c r="A151" s="23" t="s">
        <v>156</v>
      </c>
      <c r="B151" s="24" t="s">
        <v>157</v>
      </c>
      <c r="C151" s="25">
        <f>SUM(C152:C159)</f>
        <v>1874132.35</v>
      </c>
      <c r="D151" s="25">
        <f>SUM(D152:D159)</f>
        <v>1874132.35</v>
      </c>
      <c r="E151" s="25">
        <f>SUM(E152:E159)</f>
        <v>729159.49</v>
      </c>
      <c r="F151" s="61">
        <f t="shared" si="17"/>
        <v>38.906509991143366</v>
      </c>
      <c r="G151" s="25">
        <f>SUM(G152:G159)</f>
        <v>722744.84</v>
      </c>
      <c r="H151" s="25">
        <f>SUM(H152:H159)</f>
        <v>6414.650000000023</v>
      </c>
      <c r="I151" s="75">
        <f>SUM(E151/G151)*100</f>
        <v>100.88754006185641</v>
      </c>
    </row>
    <row r="152" spans="1:9" ht="43.5" customHeight="1">
      <c r="A152" s="29"/>
      <c r="B152" s="52" t="s">
        <v>158</v>
      </c>
      <c r="C152" s="25">
        <v>374438</v>
      </c>
      <c r="D152" s="25">
        <v>374438</v>
      </c>
      <c r="E152" s="25">
        <v>196500</v>
      </c>
      <c r="F152" s="75">
        <f t="shared" si="17"/>
        <v>52.47864800047004</v>
      </c>
      <c r="G152" s="25">
        <v>193450</v>
      </c>
      <c r="H152" s="25">
        <f aca="true" t="shared" si="19" ref="H152:H158">SUM(E152-G152)</f>
        <v>3050</v>
      </c>
      <c r="I152" s="75">
        <f>SUM(E152/G152)*100</f>
        <v>101.57663478935126</v>
      </c>
    </row>
    <row r="153" spans="1:9" ht="32.25" customHeight="1">
      <c r="A153" s="29"/>
      <c r="B153" s="53" t="s">
        <v>159</v>
      </c>
      <c r="C153" s="25">
        <v>6579.6</v>
      </c>
      <c r="D153" s="25">
        <v>6579.6</v>
      </c>
      <c r="E153" s="25">
        <v>6579.6</v>
      </c>
      <c r="F153" s="75">
        <f t="shared" si="17"/>
        <v>100</v>
      </c>
      <c r="G153" s="122">
        <v>6699.6</v>
      </c>
      <c r="H153" s="25">
        <f t="shared" si="19"/>
        <v>-120</v>
      </c>
      <c r="I153" s="75"/>
    </row>
    <row r="154" spans="1:9" ht="87" customHeight="1">
      <c r="A154" s="29"/>
      <c r="B154" s="52" t="s">
        <v>160</v>
      </c>
      <c r="C154" s="25">
        <v>489492</v>
      </c>
      <c r="D154" s="25">
        <v>489492</v>
      </c>
      <c r="E154" s="25">
        <v>244746</v>
      </c>
      <c r="F154" s="75">
        <f t="shared" si="17"/>
        <v>50</v>
      </c>
      <c r="G154" s="122">
        <v>239436</v>
      </c>
      <c r="H154" s="25">
        <f t="shared" si="19"/>
        <v>5310</v>
      </c>
      <c r="I154" s="75">
        <f>SUM(E154/G154)*100</f>
        <v>102.21771162231244</v>
      </c>
    </row>
    <row r="155" spans="1:9" ht="75.75" customHeight="1">
      <c r="A155" s="29"/>
      <c r="B155" s="124" t="s">
        <v>352</v>
      </c>
      <c r="C155" s="25">
        <v>34714</v>
      </c>
      <c r="D155" s="25">
        <v>34714</v>
      </c>
      <c r="E155" s="25">
        <v>17358</v>
      </c>
      <c r="F155" s="75">
        <f t="shared" si="17"/>
        <v>50.00288068214553</v>
      </c>
      <c r="G155" s="122">
        <v>0</v>
      </c>
      <c r="H155" s="25">
        <f t="shared" si="19"/>
        <v>17358</v>
      </c>
      <c r="I155" s="75"/>
    </row>
    <row r="156" spans="1:9" ht="44.25" customHeight="1">
      <c r="A156" s="29"/>
      <c r="B156" s="54" t="s">
        <v>161</v>
      </c>
      <c r="C156" s="25">
        <v>23100</v>
      </c>
      <c r="D156" s="25">
        <v>23100</v>
      </c>
      <c r="E156" s="25">
        <v>23100</v>
      </c>
      <c r="F156" s="75">
        <f t="shared" si="17"/>
        <v>100</v>
      </c>
      <c r="G156" s="122">
        <v>0</v>
      </c>
      <c r="H156" s="25">
        <f t="shared" si="19"/>
        <v>23100</v>
      </c>
      <c r="I156" s="75"/>
    </row>
    <row r="157" spans="1:9" ht="70.5" customHeight="1">
      <c r="A157" s="29"/>
      <c r="B157" s="53" t="s">
        <v>162</v>
      </c>
      <c r="C157" s="25">
        <v>863612.75</v>
      </c>
      <c r="D157" s="25">
        <v>863612.75</v>
      </c>
      <c r="E157" s="25">
        <v>240875.89</v>
      </c>
      <c r="F157" s="75">
        <f t="shared" si="17"/>
        <v>27.891655142886673</v>
      </c>
      <c r="G157" s="122">
        <v>283159.24</v>
      </c>
      <c r="H157" s="25">
        <f t="shared" si="19"/>
        <v>-42283.34999999998</v>
      </c>
      <c r="I157" s="75">
        <f>SUM(E157/G157)*100</f>
        <v>85.06728934574059</v>
      </c>
    </row>
    <row r="158" spans="1:9" ht="75" customHeight="1">
      <c r="A158" s="29"/>
      <c r="B158" s="52" t="s">
        <v>163</v>
      </c>
      <c r="C158" s="25">
        <v>12000</v>
      </c>
      <c r="D158" s="25">
        <v>12000</v>
      </c>
      <c r="E158" s="25">
        <v>0</v>
      </c>
      <c r="F158" s="75">
        <f t="shared" si="17"/>
        <v>0</v>
      </c>
      <c r="G158" s="25">
        <v>0</v>
      </c>
      <c r="H158" s="25">
        <f t="shared" si="19"/>
        <v>0</v>
      </c>
      <c r="I158" s="75"/>
    </row>
    <row r="159" spans="1:9" ht="78.75" customHeight="1">
      <c r="A159" s="29"/>
      <c r="B159" s="124" t="s">
        <v>353</v>
      </c>
      <c r="C159" s="25">
        <v>70196</v>
      </c>
      <c r="D159" s="25">
        <v>70196</v>
      </c>
      <c r="E159" s="25">
        <v>0</v>
      </c>
      <c r="F159" s="25">
        <f>F160</f>
        <v>0</v>
      </c>
      <c r="G159" s="25">
        <v>0</v>
      </c>
      <c r="H159" s="25">
        <f>H160</f>
        <v>0</v>
      </c>
      <c r="I159" s="25">
        <f>I160</f>
        <v>0</v>
      </c>
    </row>
    <row r="160" spans="1:9" ht="78.75" customHeight="1" hidden="1">
      <c r="A160" s="29"/>
      <c r="B160" s="52"/>
      <c r="C160" s="25"/>
      <c r="D160" s="25"/>
      <c r="E160" s="25"/>
      <c r="F160" s="61"/>
      <c r="G160" s="25"/>
      <c r="H160" s="25"/>
      <c r="I160" s="61"/>
    </row>
    <row r="161" spans="1:9" ht="46.5" customHeight="1">
      <c r="A161" s="125" t="s">
        <v>354</v>
      </c>
      <c r="B161" s="127" t="s">
        <v>355</v>
      </c>
      <c r="C161" s="25">
        <f>C162</f>
        <v>21408</v>
      </c>
      <c r="D161" s="25">
        <f>D162</f>
        <v>21408</v>
      </c>
      <c r="E161" s="25">
        <f>E162</f>
        <v>21408</v>
      </c>
      <c r="F161" s="25">
        <f>F162</f>
        <v>0</v>
      </c>
      <c r="G161" s="25">
        <v>0</v>
      </c>
      <c r="H161" s="25">
        <f>H162</f>
        <v>21408</v>
      </c>
      <c r="I161" s="25">
        <f>I162</f>
        <v>0</v>
      </c>
    </row>
    <row r="162" spans="1:9" ht="54.75" customHeight="1">
      <c r="A162" s="126" t="s">
        <v>354</v>
      </c>
      <c r="B162" s="124" t="s">
        <v>356</v>
      </c>
      <c r="C162" s="25">
        <v>21408</v>
      </c>
      <c r="D162" s="25">
        <v>21408</v>
      </c>
      <c r="E162" s="25">
        <v>21408</v>
      </c>
      <c r="F162" s="61"/>
      <c r="G162" s="25">
        <v>0</v>
      </c>
      <c r="H162" s="25">
        <f>E162-G162</f>
        <v>21408</v>
      </c>
      <c r="I162" s="61"/>
    </row>
    <row r="163" spans="1:9" ht="15.75" customHeight="1">
      <c r="A163" s="18" t="s">
        <v>164</v>
      </c>
      <c r="B163" s="55" t="s">
        <v>165</v>
      </c>
      <c r="C163" s="11">
        <f aca="true" t="shared" si="20" ref="C163:H163">SUM(C164)</f>
        <v>67375794</v>
      </c>
      <c r="D163" s="11">
        <f t="shared" si="20"/>
        <v>70334481</v>
      </c>
      <c r="E163" s="11">
        <f t="shared" si="20"/>
        <v>44146177</v>
      </c>
      <c r="F163" s="61">
        <f t="shared" si="17"/>
        <v>62.76605211603111</v>
      </c>
      <c r="G163" s="11">
        <f t="shared" si="20"/>
        <v>36523249</v>
      </c>
      <c r="H163" s="11">
        <f t="shared" si="20"/>
        <v>7622928</v>
      </c>
      <c r="I163" s="61">
        <f aca="true" t="shared" si="21" ref="I163:I169">SUM(E163/G163)*100</f>
        <v>120.87143999702765</v>
      </c>
    </row>
    <row r="164" spans="1:9" ht="15.75" customHeight="1">
      <c r="A164" s="23" t="s">
        <v>166</v>
      </c>
      <c r="B164" s="24" t="s">
        <v>167</v>
      </c>
      <c r="C164" s="25">
        <f>SUM(C165:C166)</f>
        <v>67375794</v>
      </c>
      <c r="D164" s="25">
        <f>SUM(D165:D166)</f>
        <v>70334481</v>
      </c>
      <c r="E164" s="25">
        <f>SUM(E165:E166)</f>
        <v>44146177</v>
      </c>
      <c r="F164" s="75">
        <f t="shared" si="17"/>
        <v>62.76605211603111</v>
      </c>
      <c r="G164" s="25">
        <f>SUM(G165:G166)</f>
        <v>36523249</v>
      </c>
      <c r="H164" s="25">
        <f>SUM(H165:H166)</f>
        <v>7622928</v>
      </c>
      <c r="I164" s="75">
        <f t="shared" si="21"/>
        <v>120.87143999702765</v>
      </c>
    </row>
    <row r="165" spans="1:9" ht="117.75" customHeight="1">
      <c r="A165" s="23"/>
      <c r="B165" s="52" t="s">
        <v>168</v>
      </c>
      <c r="C165" s="25">
        <v>47996179</v>
      </c>
      <c r="D165" s="25">
        <v>49796046</v>
      </c>
      <c r="E165" s="25">
        <v>31293677</v>
      </c>
      <c r="F165" s="75">
        <f t="shared" si="17"/>
        <v>62.84369847356957</v>
      </c>
      <c r="G165" s="25">
        <v>28950500</v>
      </c>
      <c r="H165" s="25">
        <f>SUM(E165-G165)</f>
        <v>2343177</v>
      </c>
      <c r="I165" s="75">
        <f t="shared" si="21"/>
        <v>108.0937358594843</v>
      </c>
    </row>
    <row r="166" spans="1:9" ht="99.75" customHeight="1">
      <c r="A166" s="29"/>
      <c r="B166" s="52" t="s">
        <v>169</v>
      </c>
      <c r="C166" s="25">
        <v>19379615</v>
      </c>
      <c r="D166" s="25">
        <v>20538435</v>
      </c>
      <c r="E166" s="25">
        <v>12852500</v>
      </c>
      <c r="F166" s="75">
        <f t="shared" si="17"/>
        <v>62.57779621475541</v>
      </c>
      <c r="G166" s="25">
        <v>7572749</v>
      </c>
      <c r="H166" s="25">
        <f>SUM(E166-G166)</f>
        <v>5279751</v>
      </c>
      <c r="I166" s="75">
        <f t="shared" si="21"/>
        <v>169.72040140244974</v>
      </c>
    </row>
    <row r="167" spans="1:9" ht="16.5" customHeight="1">
      <c r="A167" s="21" t="s">
        <v>170</v>
      </c>
      <c r="B167" s="56" t="s">
        <v>171</v>
      </c>
      <c r="C167" s="42">
        <f>SUM(C168)</f>
        <v>1055000</v>
      </c>
      <c r="D167" s="42">
        <f aca="true" t="shared" si="22" ref="D167:H168">SUM(D168)</f>
        <v>1055000</v>
      </c>
      <c r="E167" s="42">
        <f t="shared" si="22"/>
        <v>183288</v>
      </c>
      <c r="F167" s="61">
        <f t="shared" si="17"/>
        <v>17.373270142180093</v>
      </c>
      <c r="G167" s="42">
        <f t="shared" si="22"/>
        <v>123650</v>
      </c>
      <c r="H167" s="42">
        <f t="shared" si="22"/>
        <v>59638</v>
      </c>
      <c r="I167" s="61">
        <f t="shared" si="21"/>
        <v>148.23129801860088</v>
      </c>
    </row>
    <row r="168" spans="1:9" ht="48">
      <c r="A168" s="9" t="s">
        <v>172</v>
      </c>
      <c r="B168" s="55" t="s">
        <v>173</v>
      </c>
      <c r="C168" s="11">
        <f>SUM(C169)</f>
        <v>1055000</v>
      </c>
      <c r="D168" s="11">
        <f t="shared" si="22"/>
        <v>1055000</v>
      </c>
      <c r="E168" s="11">
        <f t="shared" si="22"/>
        <v>183288</v>
      </c>
      <c r="F168" s="61">
        <f t="shared" si="17"/>
        <v>17.373270142180093</v>
      </c>
      <c r="G168" s="11">
        <f t="shared" si="22"/>
        <v>123650</v>
      </c>
      <c r="H168" s="11">
        <f t="shared" si="22"/>
        <v>59638</v>
      </c>
      <c r="I168" s="61">
        <f t="shared" si="21"/>
        <v>148.23129801860088</v>
      </c>
    </row>
    <row r="169" spans="1:9" ht="41.25" customHeight="1">
      <c r="A169" s="29" t="s">
        <v>174</v>
      </c>
      <c r="B169" s="52" t="s">
        <v>175</v>
      </c>
      <c r="C169" s="25">
        <v>1055000</v>
      </c>
      <c r="D169" s="25">
        <v>1055000</v>
      </c>
      <c r="E169" s="25">
        <v>183288</v>
      </c>
      <c r="F169" s="75">
        <f t="shared" si="17"/>
        <v>17.373270142180093</v>
      </c>
      <c r="G169" s="25">
        <v>123650</v>
      </c>
      <c r="H169" s="25">
        <f>SUM(E169-G169)</f>
        <v>59638</v>
      </c>
      <c r="I169" s="75">
        <f t="shared" si="21"/>
        <v>148.23129801860088</v>
      </c>
    </row>
    <row r="170" spans="1:9" ht="51.75" customHeight="1">
      <c r="A170" s="100" t="s">
        <v>235</v>
      </c>
      <c r="B170" s="101" t="s">
        <v>233</v>
      </c>
      <c r="C170" s="5">
        <f>SUM(C171)</f>
        <v>0</v>
      </c>
      <c r="D170" s="5">
        <f>SUM(D171)</f>
        <v>-232889.75</v>
      </c>
      <c r="E170" s="5">
        <f>SUM(E171)</f>
        <v>-232889.75</v>
      </c>
      <c r="F170" s="5"/>
      <c r="G170" s="5">
        <f>SUM(G171)</f>
        <v>0</v>
      </c>
      <c r="H170" s="5">
        <f>SUM(H171)</f>
        <v>-232889.75</v>
      </c>
      <c r="I170" s="70"/>
    </row>
    <row r="171" spans="1:9" ht="33" customHeight="1">
      <c r="A171" s="91" t="s">
        <v>236</v>
      </c>
      <c r="B171" s="92" t="s">
        <v>234</v>
      </c>
      <c r="C171" s="63">
        <v>0</v>
      </c>
      <c r="D171" s="63">
        <v>-232889.75</v>
      </c>
      <c r="E171" s="63">
        <v>-232889.75</v>
      </c>
      <c r="F171" s="64"/>
      <c r="G171" s="63">
        <v>0</v>
      </c>
      <c r="H171" s="25">
        <f>SUM(E171-G171)</f>
        <v>-232889.75</v>
      </c>
      <c r="I171" s="70"/>
    </row>
    <row r="172" spans="1:9" ht="12.75">
      <c r="A172" s="21"/>
      <c r="B172" s="57" t="s">
        <v>176</v>
      </c>
      <c r="C172" s="5">
        <f>SUM(C7,C113)</f>
        <v>590408181.5500001</v>
      </c>
      <c r="D172" s="5">
        <f>SUM(D7,D113)</f>
        <v>555497579.62</v>
      </c>
      <c r="E172" s="5">
        <f>SUM(E7,E113)</f>
        <v>121934581.42</v>
      </c>
      <c r="F172" s="60">
        <f t="shared" si="17"/>
        <v>21.950515338592826</v>
      </c>
      <c r="G172" s="5">
        <f>SUM(G7,G113)</f>
        <v>88366028.31</v>
      </c>
      <c r="H172" s="5">
        <f>SUM(H7,H113)</f>
        <v>33452564.560000002</v>
      </c>
      <c r="I172" s="60">
        <f>SUM(E172/G172)*100</f>
        <v>137.98807500121762</v>
      </c>
    </row>
  </sheetData>
  <sheetProtection/>
  <mergeCells count="10">
    <mergeCell ref="A1:I1"/>
    <mergeCell ref="A2:I2"/>
    <mergeCell ref="B5:B6"/>
    <mergeCell ref="A5:A6"/>
    <mergeCell ref="G5:I5"/>
    <mergeCell ref="C5:C6"/>
    <mergeCell ref="D5:D6"/>
    <mergeCell ref="E5:E6"/>
    <mergeCell ref="F5:F6"/>
    <mergeCell ref="A3:I3"/>
  </mergeCells>
  <printOptions/>
  <pageMargins left="0.7874015748031497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45.8515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</cols>
  <sheetData>
    <row r="1" spans="1:9" ht="15.75">
      <c r="A1" s="142" t="s">
        <v>297</v>
      </c>
      <c r="B1" s="142"/>
      <c r="C1" s="142"/>
      <c r="D1" s="142"/>
      <c r="E1" s="142"/>
      <c r="F1" s="142"/>
      <c r="G1" s="142"/>
      <c r="H1" s="142"/>
      <c r="I1" s="142"/>
    </row>
    <row r="2" ht="12.75">
      <c r="I2" s="115" t="s">
        <v>2</v>
      </c>
    </row>
    <row r="3" spans="1:9" ht="39.75" customHeight="1">
      <c r="A3" s="147" t="s">
        <v>237</v>
      </c>
      <c r="B3" s="147" t="s">
        <v>238</v>
      </c>
      <c r="C3" s="146" t="s">
        <v>0</v>
      </c>
      <c r="D3" s="146" t="s">
        <v>177</v>
      </c>
      <c r="E3" s="146" t="s">
        <v>1</v>
      </c>
      <c r="F3" s="144" t="s">
        <v>178</v>
      </c>
      <c r="G3" s="146" t="s">
        <v>376</v>
      </c>
      <c r="H3" s="146"/>
      <c r="I3" s="146"/>
    </row>
    <row r="4" spans="1:9" ht="48" customHeight="1">
      <c r="A4" s="147"/>
      <c r="B4" s="147"/>
      <c r="C4" s="149"/>
      <c r="D4" s="150"/>
      <c r="E4" s="150"/>
      <c r="F4" s="145"/>
      <c r="G4" s="59" t="s">
        <v>1</v>
      </c>
      <c r="H4" s="59" t="s">
        <v>179</v>
      </c>
      <c r="I4" s="59" t="s">
        <v>180</v>
      </c>
    </row>
    <row r="5" spans="1:9" ht="15.75">
      <c r="A5" s="102" t="s">
        <v>239</v>
      </c>
      <c r="B5" s="103" t="s">
        <v>271</v>
      </c>
      <c r="C5" s="107">
        <f>SUM(C6:C10)</f>
        <v>25641145.6</v>
      </c>
      <c r="D5" s="107">
        <f>SUM(D6:D10)</f>
        <v>27730554.490000002</v>
      </c>
      <c r="E5" s="107">
        <f>SUM(E6:E10)</f>
        <v>12862008.04</v>
      </c>
      <c r="F5" s="113">
        <f>SUM(E5/D5)*100</f>
        <v>46.38208025965801</v>
      </c>
      <c r="G5" s="107">
        <f>SUM(G6:G10)</f>
        <v>11750143.75</v>
      </c>
      <c r="H5" s="107">
        <f>SUM(H6:H10)</f>
        <v>1111864.29</v>
      </c>
      <c r="I5" s="113">
        <f>SUM(E5/G5)*100</f>
        <v>109.46255904316064</v>
      </c>
    </row>
    <row r="6" spans="1:9" ht="47.25">
      <c r="A6" s="104" t="s">
        <v>240</v>
      </c>
      <c r="B6" s="105" t="s">
        <v>272</v>
      </c>
      <c r="C6" s="111">
        <v>1132800</v>
      </c>
      <c r="D6" s="111">
        <v>1280100</v>
      </c>
      <c r="E6" s="111">
        <v>593029.74</v>
      </c>
      <c r="F6" s="114">
        <f>SUM(E6/D6)*100</f>
        <v>46.32682915397234</v>
      </c>
      <c r="G6" s="111">
        <v>566859.21</v>
      </c>
      <c r="H6" s="111">
        <f>SUM(E6-G6)</f>
        <v>26170.530000000028</v>
      </c>
      <c r="I6" s="114">
        <f>SUM(E6/G6)*100</f>
        <v>104.61676012990951</v>
      </c>
    </row>
    <row r="7" spans="1:9" ht="78.75">
      <c r="A7" s="104" t="s">
        <v>241</v>
      </c>
      <c r="B7" s="105" t="s">
        <v>273</v>
      </c>
      <c r="C7" s="111">
        <v>18082275</v>
      </c>
      <c r="D7" s="111">
        <v>19010525</v>
      </c>
      <c r="E7" s="111">
        <v>8993579.5</v>
      </c>
      <c r="F7" s="114">
        <f aca="true" t="shared" si="0" ref="F7:F39">SUM(E7/D7)*100</f>
        <v>47.30842257118096</v>
      </c>
      <c r="G7" s="111">
        <v>8110845.79</v>
      </c>
      <c r="H7" s="111">
        <f>SUM(E7-G7)</f>
        <v>882733.71</v>
      </c>
      <c r="I7" s="114">
        <f aca="true" t="shared" si="1" ref="I7:I39">SUM(E7/G7)*100</f>
        <v>110.88337434658587</v>
      </c>
    </row>
    <row r="8" spans="1:9" ht="63">
      <c r="A8" s="104" t="s">
        <v>242</v>
      </c>
      <c r="B8" s="105" t="s">
        <v>274</v>
      </c>
      <c r="C8" s="111">
        <v>3599448</v>
      </c>
      <c r="D8" s="111">
        <v>3721448</v>
      </c>
      <c r="E8" s="111">
        <v>1797016.77</v>
      </c>
      <c r="F8" s="114">
        <f t="shared" si="0"/>
        <v>48.28810640374392</v>
      </c>
      <c r="G8" s="111">
        <v>1712097.44</v>
      </c>
      <c r="H8" s="111">
        <f>SUM(E8-G8)</f>
        <v>84919.33000000007</v>
      </c>
      <c r="I8" s="114">
        <f>SUM(E8/G8)*100</f>
        <v>104.9599589378511</v>
      </c>
    </row>
    <row r="9" spans="1:9" ht="15.75">
      <c r="A9" s="104" t="s">
        <v>243</v>
      </c>
      <c r="B9" s="105" t="s">
        <v>275</v>
      </c>
      <c r="C9" s="111">
        <v>485087</v>
      </c>
      <c r="D9" s="111">
        <v>298636.89</v>
      </c>
      <c r="E9" s="111">
        <v>0</v>
      </c>
      <c r="F9" s="114">
        <f t="shared" si="0"/>
        <v>0</v>
      </c>
      <c r="G9" s="111">
        <v>0</v>
      </c>
      <c r="H9" s="111">
        <f>SUM(E9-G9)</f>
        <v>0</v>
      </c>
      <c r="I9" s="114"/>
    </row>
    <row r="10" spans="1:9" ht="15.75">
      <c r="A10" s="104" t="s">
        <v>244</v>
      </c>
      <c r="B10" s="105" t="s">
        <v>276</v>
      </c>
      <c r="C10" s="111">
        <v>2341535.6</v>
      </c>
      <c r="D10" s="111">
        <v>3419844.6</v>
      </c>
      <c r="E10" s="111">
        <v>1478382.03</v>
      </c>
      <c r="F10" s="114">
        <f t="shared" si="0"/>
        <v>43.22950902505921</v>
      </c>
      <c r="G10" s="111">
        <v>1360341.31</v>
      </c>
      <c r="H10" s="111">
        <f>SUM(E10-G10)</f>
        <v>118040.71999999997</v>
      </c>
      <c r="I10" s="114">
        <f t="shared" si="1"/>
        <v>108.67728702585677</v>
      </c>
    </row>
    <row r="11" spans="1:9" ht="47.25">
      <c r="A11" s="102" t="s">
        <v>245</v>
      </c>
      <c r="B11" s="103" t="s">
        <v>277</v>
      </c>
      <c r="C11" s="107">
        <f>SUM(C12:C13)</f>
        <v>1100030</v>
      </c>
      <c r="D11" s="107">
        <f>SUM(D12:D13)</f>
        <v>1586480.11</v>
      </c>
      <c r="E11" s="107">
        <f>SUM(E12:E13)</f>
        <v>330653.69</v>
      </c>
      <c r="F11" s="113">
        <f t="shared" si="0"/>
        <v>20.841968828717302</v>
      </c>
      <c r="G11" s="107">
        <f>SUM(G12:G13)</f>
        <v>0</v>
      </c>
      <c r="H11" s="107">
        <f>SUM(H12:H13)</f>
        <v>330653.69</v>
      </c>
      <c r="I11" s="113"/>
    </row>
    <row r="12" spans="1:9" ht="48.75" customHeight="1">
      <c r="A12" s="104" t="s">
        <v>302</v>
      </c>
      <c r="B12" s="105" t="s">
        <v>303</v>
      </c>
      <c r="C12" s="111">
        <v>1020030</v>
      </c>
      <c r="D12" s="111">
        <v>1506480.11</v>
      </c>
      <c r="E12" s="111">
        <v>327053.69</v>
      </c>
      <c r="F12" s="114">
        <f t="shared" si="0"/>
        <v>21.709791442251433</v>
      </c>
      <c r="G12" s="111">
        <v>0</v>
      </c>
      <c r="H12" s="111">
        <f>SUM(E12-G12)</f>
        <v>327053.69</v>
      </c>
      <c r="I12" s="114"/>
    </row>
    <row r="13" spans="1:9" ht="47.25">
      <c r="A13" s="104" t="s">
        <v>246</v>
      </c>
      <c r="B13" s="105" t="s">
        <v>278</v>
      </c>
      <c r="C13" s="111">
        <v>80000</v>
      </c>
      <c r="D13" s="111">
        <v>80000</v>
      </c>
      <c r="E13" s="111">
        <v>3600</v>
      </c>
      <c r="F13" s="114">
        <f t="shared" si="0"/>
        <v>4.5</v>
      </c>
      <c r="G13" s="111">
        <v>0</v>
      </c>
      <c r="H13" s="111">
        <f>SUM(E13-G13)</f>
        <v>3600</v>
      </c>
      <c r="I13" s="114"/>
    </row>
    <row r="14" spans="1:9" ht="15.75">
      <c r="A14" s="102" t="s">
        <v>247</v>
      </c>
      <c r="B14" s="103" t="s">
        <v>279</v>
      </c>
      <c r="C14" s="107">
        <f>SUM(C15:C18)</f>
        <v>7579460.2</v>
      </c>
      <c r="D14" s="107">
        <f>SUM(D15:D18)</f>
        <v>8829186.3</v>
      </c>
      <c r="E14" s="107">
        <f>SUM(E15:E18)</f>
        <v>2080064.54</v>
      </c>
      <c r="F14" s="113">
        <f t="shared" si="0"/>
        <v>23.558960807067802</v>
      </c>
      <c r="G14" s="107">
        <f>SUM(G15:G18)</f>
        <v>1195565.1099999999</v>
      </c>
      <c r="H14" s="107">
        <f>SUM(H15:H18)</f>
        <v>884499.43</v>
      </c>
      <c r="I14" s="113">
        <f t="shared" si="1"/>
        <v>173.98170309603634</v>
      </c>
    </row>
    <row r="15" spans="1:9" ht="15.75">
      <c r="A15" s="104" t="s">
        <v>298</v>
      </c>
      <c r="B15" s="105" t="s">
        <v>299</v>
      </c>
      <c r="C15" s="111">
        <v>82196</v>
      </c>
      <c r="D15" s="111">
        <v>82196</v>
      </c>
      <c r="E15" s="111">
        <v>0</v>
      </c>
      <c r="F15" s="114">
        <f t="shared" si="0"/>
        <v>0</v>
      </c>
      <c r="G15" s="111">
        <v>0</v>
      </c>
      <c r="H15" s="111">
        <f>SUM(E15-G15)</f>
        <v>0</v>
      </c>
      <c r="I15" s="114"/>
    </row>
    <row r="16" spans="1:9" ht="15.75">
      <c r="A16" s="104" t="s">
        <v>248</v>
      </c>
      <c r="B16" s="105" t="s">
        <v>280</v>
      </c>
      <c r="C16" s="111">
        <v>1000000</v>
      </c>
      <c r="D16" s="111">
        <v>1200000</v>
      </c>
      <c r="E16" s="111">
        <v>415000</v>
      </c>
      <c r="F16" s="114">
        <f t="shared" si="0"/>
        <v>34.583333333333336</v>
      </c>
      <c r="G16" s="111">
        <v>425000</v>
      </c>
      <c r="H16" s="111">
        <f>SUM(E16-G16)</f>
        <v>-10000</v>
      </c>
      <c r="I16" s="114">
        <f t="shared" si="1"/>
        <v>97.6470588235294</v>
      </c>
    </row>
    <row r="17" spans="1:9" ht="15.75">
      <c r="A17" s="104" t="s">
        <v>249</v>
      </c>
      <c r="B17" s="105" t="s">
        <v>281</v>
      </c>
      <c r="C17" s="111">
        <v>6032264.2</v>
      </c>
      <c r="D17" s="111">
        <v>7081990.3</v>
      </c>
      <c r="E17" s="111">
        <v>1651664.54</v>
      </c>
      <c r="F17" s="114">
        <f t="shared" si="0"/>
        <v>23.32203900363998</v>
      </c>
      <c r="G17" s="111">
        <v>730805.11</v>
      </c>
      <c r="H17" s="111">
        <f>SUM(E17-G17)</f>
        <v>920859.43</v>
      </c>
      <c r="I17" s="114">
        <f t="shared" si="1"/>
        <v>226.00615641562771</v>
      </c>
    </row>
    <row r="18" spans="1:9" ht="31.5">
      <c r="A18" s="104" t="s">
        <v>250</v>
      </c>
      <c r="B18" s="105" t="s">
        <v>282</v>
      </c>
      <c r="C18" s="111">
        <v>465000</v>
      </c>
      <c r="D18" s="111">
        <v>465000</v>
      </c>
      <c r="E18" s="111">
        <v>13400</v>
      </c>
      <c r="F18" s="114">
        <f t="shared" si="0"/>
        <v>2.881720430107527</v>
      </c>
      <c r="G18" s="111">
        <v>39760</v>
      </c>
      <c r="H18" s="111">
        <f>SUM(E18-G18)</f>
        <v>-26360</v>
      </c>
      <c r="I18" s="114">
        <f t="shared" si="1"/>
        <v>33.70221327967807</v>
      </c>
    </row>
    <row r="19" spans="1:9" ht="31.5">
      <c r="A19" s="102" t="s">
        <v>251</v>
      </c>
      <c r="B19" s="103" t="s">
        <v>283</v>
      </c>
      <c r="C19" s="107">
        <f>SUM(C20:C22)</f>
        <v>639000</v>
      </c>
      <c r="D19" s="107">
        <f>SUM(D20:D22)</f>
        <v>1043203.61</v>
      </c>
      <c r="E19" s="107">
        <f>SUM(E20:E22)</f>
        <v>240925.70999999996</v>
      </c>
      <c r="F19" s="113">
        <f t="shared" si="0"/>
        <v>23.09479258799727</v>
      </c>
      <c r="G19" s="107">
        <f>SUM(G20:G22)</f>
        <v>180962.44</v>
      </c>
      <c r="H19" s="107">
        <f>SUM(H20:H22)</f>
        <v>59963.26999999999</v>
      </c>
      <c r="I19" s="114">
        <f t="shared" si="1"/>
        <v>133.13575457979013</v>
      </c>
    </row>
    <row r="20" spans="1:9" ht="15.75">
      <c r="A20" s="104" t="s">
        <v>252</v>
      </c>
      <c r="B20" s="105" t="s">
        <v>284</v>
      </c>
      <c r="C20" s="111">
        <v>247600</v>
      </c>
      <c r="D20" s="111">
        <v>278682</v>
      </c>
      <c r="E20" s="111">
        <v>70595.87</v>
      </c>
      <c r="F20" s="114">
        <f t="shared" si="0"/>
        <v>25.332052303342156</v>
      </c>
      <c r="G20" s="111">
        <v>0</v>
      </c>
      <c r="H20" s="111">
        <f>SUM(E20-G20)</f>
        <v>70595.87</v>
      </c>
      <c r="I20" s="114"/>
    </row>
    <row r="21" spans="1:9" ht="15.75">
      <c r="A21" s="104" t="s">
        <v>253</v>
      </c>
      <c r="B21" s="105" t="s">
        <v>285</v>
      </c>
      <c r="C21" s="111">
        <v>23400</v>
      </c>
      <c r="D21" s="111">
        <v>292218</v>
      </c>
      <c r="E21" s="111">
        <v>129897.29</v>
      </c>
      <c r="F21" s="114">
        <f t="shared" si="0"/>
        <v>44.45218638140018</v>
      </c>
      <c r="G21" s="111">
        <v>180962.44</v>
      </c>
      <c r="H21" s="111">
        <f>SUM(E21-G21)</f>
        <v>-51065.15000000001</v>
      </c>
      <c r="I21" s="114">
        <f t="shared" si="1"/>
        <v>71.78135418598467</v>
      </c>
    </row>
    <row r="22" spans="1:9" ht="15.75">
      <c r="A22" s="104" t="s">
        <v>254</v>
      </c>
      <c r="B22" s="105" t="s">
        <v>286</v>
      </c>
      <c r="C22" s="111">
        <v>368000</v>
      </c>
      <c r="D22" s="111">
        <v>472303.61</v>
      </c>
      <c r="E22" s="111">
        <v>40432.55</v>
      </c>
      <c r="F22" s="114">
        <f t="shared" si="0"/>
        <v>8.560711615140947</v>
      </c>
      <c r="G22" s="111">
        <v>0</v>
      </c>
      <c r="H22" s="111">
        <f>SUM(E22-G22)</f>
        <v>40432.55</v>
      </c>
      <c r="I22" s="114"/>
    </row>
    <row r="23" spans="1:9" ht="15.75">
      <c r="A23" s="102" t="s">
        <v>255</v>
      </c>
      <c r="B23" s="103" t="s">
        <v>287</v>
      </c>
      <c r="C23" s="107">
        <f>SUM(C24:C29)</f>
        <v>549148148</v>
      </c>
      <c r="D23" s="107">
        <f>SUM(D24:D29)</f>
        <v>510613945.84</v>
      </c>
      <c r="E23" s="107">
        <f>SUM(E24:E29)</f>
        <v>96303961.58</v>
      </c>
      <c r="F23" s="113">
        <f t="shared" si="0"/>
        <v>18.8604252517178</v>
      </c>
      <c r="G23" s="107">
        <f>SUM(G24:G29)</f>
        <v>67727157.34</v>
      </c>
      <c r="H23" s="107">
        <f>SUM(H24:H29)</f>
        <v>28576804.23999999</v>
      </c>
      <c r="I23" s="113">
        <f t="shared" si="1"/>
        <v>142.19401103244354</v>
      </c>
    </row>
    <row r="24" spans="1:9" ht="15.75">
      <c r="A24" s="104" t="s">
        <v>256</v>
      </c>
      <c r="B24" s="105" t="s">
        <v>288</v>
      </c>
      <c r="C24" s="111">
        <v>36683331</v>
      </c>
      <c r="D24" s="111">
        <v>39687073.8</v>
      </c>
      <c r="E24" s="111">
        <v>21296060.09</v>
      </c>
      <c r="F24" s="114">
        <f t="shared" si="0"/>
        <v>53.65994025490486</v>
      </c>
      <c r="G24" s="111">
        <v>19292605.77</v>
      </c>
      <c r="H24" s="111">
        <f aca="true" t="shared" si="2" ref="H24:H29">SUM(E24-G24)</f>
        <v>2003454.3200000003</v>
      </c>
      <c r="I24" s="114">
        <f t="shared" si="1"/>
        <v>110.38457087593305</v>
      </c>
    </row>
    <row r="25" spans="1:9" ht="15.75">
      <c r="A25" s="104" t="s">
        <v>257</v>
      </c>
      <c r="B25" s="105" t="s">
        <v>89</v>
      </c>
      <c r="C25" s="111">
        <v>499905372</v>
      </c>
      <c r="D25" s="111">
        <v>456353067.59</v>
      </c>
      <c r="E25" s="111">
        <v>67705724.6</v>
      </c>
      <c r="F25" s="114">
        <f t="shared" si="0"/>
        <v>14.8362593369984</v>
      </c>
      <c r="G25" s="111">
        <v>42234409.45</v>
      </c>
      <c r="H25" s="111">
        <f t="shared" si="2"/>
        <v>25471315.14999999</v>
      </c>
      <c r="I25" s="114">
        <f t="shared" si="1"/>
        <v>160.30939104323144</v>
      </c>
    </row>
    <row r="26" spans="1:9" ht="15.75">
      <c r="A26" s="104" t="s">
        <v>258</v>
      </c>
      <c r="B26" s="105" t="s">
        <v>289</v>
      </c>
      <c r="C26" s="111">
        <v>5344958</v>
      </c>
      <c r="D26" s="111">
        <v>6534530.45</v>
      </c>
      <c r="E26" s="111">
        <v>3457511.46</v>
      </c>
      <c r="F26" s="114">
        <f t="shared" si="0"/>
        <v>52.911398706543636</v>
      </c>
      <c r="G26" s="111">
        <v>3078274.84</v>
      </c>
      <c r="H26" s="111">
        <f t="shared" si="2"/>
        <v>379236.6200000001</v>
      </c>
      <c r="I26" s="114">
        <f t="shared" si="1"/>
        <v>112.31977778826273</v>
      </c>
    </row>
    <row r="27" spans="1:9" ht="31.5">
      <c r="A27" s="104" t="s">
        <v>259</v>
      </c>
      <c r="B27" s="105" t="s">
        <v>290</v>
      </c>
      <c r="C27" s="111">
        <v>115740</v>
      </c>
      <c r="D27" s="111">
        <v>283488</v>
      </c>
      <c r="E27" s="111">
        <v>165405</v>
      </c>
      <c r="F27" s="114">
        <f t="shared" si="0"/>
        <v>58.34638503217068</v>
      </c>
      <c r="G27" s="111">
        <v>13757</v>
      </c>
      <c r="H27" s="111">
        <f t="shared" si="2"/>
        <v>151648</v>
      </c>
      <c r="I27" s="114">
        <f t="shared" si="1"/>
        <v>1202.3333575634222</v>
      </c>
    </row>
    <row r="28" spans="1:9" ht="18" customHeight="1">
      <c r="A28" s="104" t="s">
        <v>260</v>
      </c>
      <c r="B28" s="105" t="s">
        <v>291</v>
      </c>
      <c r="C28" s="111">
        <v>1030300</v>
      </c>
      <c r="D28" s="111">
        <v>1030300</v>
      </c>
      <c r="E28" s="111">
        <v>772140.73</v>
      </c>
      <c r="F28" s="114">
        <f t="shared" si="0"/>
        <v>74.9432912743861</v>
      </c>
      <c r="G28" s="111">
        <v>347698.89</v>
      </c>
      <c r="H28" s="111">
        <f t="shared" si="2"/>
        <v>424441.83999999997</v>
      </c>
      <c r="I28" s="114">
        <f t="shared" si="1"/>
        <v>222.07166954142417</v>
      </c>
    </row>
    <row r="29" spans="1:9" ht="15.75">
      <c r="A29" s="104" t="s">
        <v>261</v>
      </c>
      <c r="B29" s="105" t="s">
        <v>292</v>
      </c>
      <c r="C29" s="111">
        <v>6068447</v>
      </c>
      <c r="D29" s="111">
        <v>6725486</v>
      </c>
      <c r="E29" s="111">
        <v>2907119.7</v>
      </c>
      <c r="F29" s="114">
        <f t="shared" si="0"/>
        <v>43.22542192489881</v>
      </c>
      <c r="G29" s="111">
        <v>2760411.39</v>
      </c>
      <c r="H29" s="111">
        <f t="shared" si="2"/>
        <v>146708.31000000006</v>
      </c>
      <c r="I29" s="114">
        <f t="shared" si="1"/>
        <v>105.31472629519907</v>
      </c>
    </row>
    <row r="30" spans="1:9" ht="15.75">
      <c r="A30" s="102" t="s">
        <v>262</v>
      </c>
      <c r="B30" s="103" t="s">
        <v>293</v>
      </c>
      <c r="C30" s="107">
        <v>1262735</v>
      </c>
      <c r="D30" s="107">
        <f>SUM(D31)</f>
        <v>2433783</v>
      </c>
      <c r="E30" s="107">
        <f>SUM(E31)</f>
        <v>1180881.75</v>
      </c>
      <c r="F30" s="113">
        <f t="shared" si="0"/>
        <v>48.52042067842531</v>
      </c>
      <c r="G30" s="107">
        <f>SUM(G31)</f>
        <v>581361.18</v>
      </c>
      <c r="H30" s="107">
        <f>SUM(H31)</f>
        <v>599520.57</v>
      </c>
      <c r="I30" s="114">
        <f t="shared" si="1"/>
        <v>203.1235986551424</v>
      </c>
    </row>
    <row r="31" spans="1:9" ht="15.75">
      <c r="A31" s="104" t="s">
        <v>263</v>
      </c>
      <c r="B31" s="105" t="s">
        <v>294</v>
      </c>
      <c r="C31" s="111">
        <v>1217094</v>
      </c>
      <c r="D31" s="111">
        <v>2433783</v>
      </c>
      <c r="E31" s="111">
        <v>1180881.75</v>
      </c>
      <c r="F31" s="114">
        <f t="shared" si="0"/>
        <v>48.52042067842531</v>
      </c>
      <c r="G31" s="111">
        <v>581361.18</v>
      </c>
      <c r="H31" s="111">
        <f>SUM(E31-G31)</f>
        <v>599520.57</v>
      </c>
      <c r="I31" s="114">
        <f t="shared" si="1"/>
        <v>203.1235986551424</v>
      </c>
    </row>
    <row r="32" spans="1:9" ht="15.75">
      <c r="A32" s="102" t="s">
        <v>264</v>
      </c>
      <c r="B32" s="103">
        <v>1000</v>
      </c>
      <c r="C32" s="107">
        <f>SUM(C33:C36)</f>
        <v>3171912.75</v>
      </c>
      <c r="D32" s="107">
        <f>SUM(D33:D36)</f>
        <v>3654436.75</v>
      </c>
      <c r="E32" s="107">
        <f>SUM(E33:E36)</f>
        <v>1281859.37</v>
      </c>
      <c r="F32" s="113">
        <f t="shared" si="0"/>
        <v>35.076797265679865</v>
      </c>
      <c r="G32" s="107">
        <f>SUM(G33:G36)</f>
        <v>901480.9099999999</v>
      </c>
      <c r="H32" s="107">
        <f>SUM(H33:H36)</f>
        <v>380378.46</v>
      </c>
      <c r="I32" s="113">
        <f t="shared" si="1"/>
        <v>142.1948435935266</v>
      </c>
    </row>
    <row r="33" spans="1:9" ht="15.75">
      <c r="A33" s="104" t="s">
        <v>265</v>
      </c>
      <c r="B33" s="105">
        <v>1001</v>
      </c>
      <c r="C33" s="111">
        <v>1700000</v>
      </c>
      <c r="D33" s="111">
        <v>1700000</v>
      </c>
      <c r="E33" s="111">
        <v>479983.48</v>
      </c>
      <c r="F33" s="114">
        <f t="shared" si="0"/>
        <v>28.234322352941177</v>
      </c>
      <c r="G33" s="111">
        <v>486521.67</v>
      </c>
      <c r="H33" s="111">
        <f>SUM(E33-G33)</f>
        <v>-6538.190000000002</v>
      </c>
      <c r="I33" s="114">
        <f t="shared" si="1"/>
        <v>98.65613591271278</v>
      </c>
    </row>
    <row r="34" spans="1:9" ht="15.75">
      <c r="A34" s="104" t="s">
        <v>266</v>
      </c>
      <c r="B34" s="105">
        <v>1003</v>
      </c>
      <c r="C34" s="111">
        <v>475000</v>
      </c>
      <c r="D34" s="111">
        <v>950524</v>
      </c>
      <c r="E34" s="111">
        <v>493100</v>
      </c>
      <c r="F34" s="114">
        <f t="shared" si="0"/>
        <v>51.876649090396455</v>
      </c>
      <c r="G34" s="111">
        <v>65000</v>
      </c>
      <c r="H34" s="111">
        <f>SUM(E34-G34)</f>
        <v>428100</v>
      </c>
      <c r="I34" s="114">
        <f t="shared" si="1"/>
        <v>758.6153846153846</v>
      </c>
    </row>
    <row r="35" spans="1:9" ht="15.75">
      <c r="A35" s="104" t="s">
        <v>300</v>
      </c>
      <c r="B35" s="105" t="s">
        <v>301</v>
      </c>
      <c r="C35" s="111">
        <v>863612.75</v>
      </c>
      <c r="D35" s="111">
        <v>863612.75</v>
      </c>
      <c r="E35" s="111">
        <v>240875.89</v>
      </c>
      <c r="F35" s="114">
        <f t="shared" si="0"/>
        <v>27.891655142886673</v>
      </c>
      <c r="G35" s="111">
        <v>283159.24</v>
      </c>
      <c r="H35" s="111">
        <f>SUM(E35-G35)</f>
        <v>-42283.34999999998</v>
      </c>
      <c r="I35" s="114">
        <f t="shared" si="1"/>
        <v>85.06728934574059</v>
      </c>
    </row>
    <row r="36" spans="1:9" ht="31.5">
      <c r="A36" s="104" t="s">
        <v>267</v>
      </c>
      <c r="B36" s="105">
        <v>1006</v>
      </c>
      <c r="C36" s="111">
        <v>133300</v>
      </c>
      <c r="D36" s="111">
        <v>140300</v>
      </c>
      <c r="E36" s="111">
        <v>67900</v>
      </c>
      <c r="F36" s="114">
        <f t="shared" si="0"/>
        <v>48.39629365645046</v>
      </c>
      <c r="G36" s="111">
        <v>66800</v>
      </c>
      <c r="H36" s="111">
        <f>SUM(E36-G36)</f>
        <v>1100</v>
      </c>
      <c r="I36" s="114">
        <f t="shared" si="1"/>
        <v>101.64670658682635</v>
      </c>
    </row>
    <row r="37" spans="1:9" ht="15.75">
      <c r="A37" s="102" t="s">
        <v>268</v>
      </c>
      <c r="B37" s="103">
        <v>1100</v>
      </c>
      <c r="C37" s="107">
        <f>SUM(C38)</f>
        <v>1865750</v>
      </c>
      <c r="D37" s="107">
        <f>SUM(D38)</f>
        <v>2072380</v>
      </c>
      <c r="E37" s="107">
        <f>SUM(E38)</f>
        <v>1168576.9</v>
      </c>
      <c r="F37" s="113">
        <f t="shared" si="0"/>
        <v>56.3881575772783</v>
      </c>
      <c r="G37" s="107">
        <f>SUM(G38)</f>
        <v>1013820.75</v>
      </c>
      <c r="H37" s="107">
        <f>SUM(H38)</f>
        <v>154756.1499999999</v>
      </c>
      <c r="I37" s="114">
        <f t="shared" si="1"/>
        <v>115.26464614183523</v>
      </c>
    </row>
    <row r="38" spans="1:9" ht="15.75">
      <c r="A38" s="106" t="s">
        <v>269</v>
      </c>
      <c r="B38" s="105">
        <v>1101</v>
      </c>
      <c r="C38" s="111">
        <v>1865750</v>
      </c>
      <c r="D38" s="111">
        <v>2072380</v>
      </c>
      <c r="E38" s="111">
        <v>1168576.9</v>
      </c>
      <c r="F38" s="114">
        <f t="shared" si="0"/>
        <v>56.3881575772783</v>
      </c>
      <c r="G38" s="111">
        <v>1013820.75</v>
      </c>
      <c r="H38" s="111">
        <f>SUM(E38-G38)</f>
        <v>154756.1499999999</v>
      </c>
      <c r="I38" s="114">
        <f t="shared" si="1"/>
        <v>115.26464614183523</v>
      </c>
    </row>
    <row r="39" spans="1:9" ht="15.75">
      <c r="A39" s="148" t="s">
        <v>270</v>
      </c>
      <c r="B39" s="148"/>
      <c r="C39" s="107">
        <f>SUM(C5+C11+C14+C19+C23+C30+C32+C37)</f>
        <v>590408181.55</v>
      </c>
      <c r="D39" s="107">
        <f>SUM(D5+D11+D14+D19+D23+D30+D32+D37)</f>
        <v>557963970.1</v>
      </c>
      <c r="E39" s="107">
        <f>SUM(E5+E11+E14+E19+E23+E30+E32+E37)</f>
        <v>115448931.58000001</v>
      </c>
      <c r="F39" s="113">
        <f t="shared" si="0"/>
        <v>20.69110870354387</v>
      </c>
      <c r="G39" s="107">
        <f>SUM(G5+G11+G14+G19+G23+G30+G32+G37)</f>
        <v>83350491.48</v>
      </c>
      <c r="H39" s="107">
        <f>SUM(H5+H11+H14+H19+H23+H30+H32+H37)</f>
        <v>32098440.09999999</v>
      </c>
      <c r="I39" s="113">
        <f t="shared" si="1"/>
        <v>138.51019895629776</v>
      </c>
    </row>
    <row r="40" ht="13.5" thickBot="1"/>
    <row r="41" spans="1:9" ht="32.25" thickBot="1">
      <c r="A41" s="108" t="s">
        <v>295</v>
      </c>
      <c r="B41" s="109"/>
      <c r="C41" s="110">
        <v>0</v>
      </c>
      <c r="D41" s="110">
        <f>SUM('дох.'!D172)-'расх.'!D39</f>
        <v>-2466390.480000019</v>
      </c>
      <c r="E41" s="110">
        <f>SUM('дох.'!E172)-'расх.'!E39</f>
        <v>6485649.839999989</v>
      </c>
      <c r="F41" s="109"/>
      <c r="G41" s="110">
        <f>SUM('дох.'!G172)-'расх.'!G39</f>
        <v>5015536.829999998</v>
      </c>
      <c r="H41" s="110">
        <f>SUM('дох.'!H172)-'расх.'!H39</f>
        <v>1354124.460000012</v>
      </c>
      <c r="I41" s="112"/>
    </row>
  </sheetData>
  <sheetProtection/>
  <mergeCells count="9">
    <mergeCell ref="F3:F4"/>
    <mergeCell ref="G3:I3"/>
    <mergeCell ref="A1:I1"/>
    <mergeCell ref="A3:A4"/>
    <mergeCell ref="B3:B4"/>
    <mergeCell ref="A39:B39"/>
    <mergeCell ref="C3:C4"/>
    <mergeCell ref="D3:D4"/>
    <mergeCell ref="E3:E4"/>
  </mergeCells>
  <printOptions/>
  <pageMargins left="0.787401574803149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2018-01-31T10:09:42Z</cp:lastPrinted>
  <dcterms:created xsi:type="dcterms:W3CDTF">2017-07-11T09:08:45Z</dcterms:created>
  <dcterms:modified xsi:type="dcterms:W3CDTF">2018-08-14T13:49:22Z</dcterms:modified>
  <cp:category/>
  <cp:version/>
  <cp:contentType/>
  <cp:contentStatus/>
</cp:coreProperties>
</file>