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9495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<sst xmlns="http://schemas.openxmlformats.org/spreadsheetml/2006/main" count="355" uniqueCount="342">
  <si>
    <t>Утвержденные бюджетные назначения</t>
  </si>
  <si>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</si>
  <si>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</si>
  <si>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</si>
  <si>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</si>
  <si>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</si>
  <si>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</si>
  <si>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</si>
  <si>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</si>
  <si>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</si>
  <si>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</si>
  <si>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</si>
  <si>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</si>
  <si>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</si>
  <si>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</si>
  <si>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</si>
  <si>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</si>
  <si>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</si>
  <si>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</si>
  <si>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</si>
  <si>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</si>
  <si>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</si>
  <si>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</si>
  <si>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</si>
  <si>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</si>
  <si>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</si>
  <si>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</si>
  <si>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</si>
  <si>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</si>
  <si>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</si>
  <si>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</si>
  <si>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</si>
  <si>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</si>
  <si>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</si>
  <si>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</si>
  <si>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</si>
  <si>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</si>
  <si>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</si>
  <si>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</si>
  <si>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</si>
  <si>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</si>
  <si>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</si>
  <si>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</si>
  <si>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</si>
  <si>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</si>
  <si>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</si>
  <si>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</si>
  <si>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</si>
  <si>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</si>
  <si>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</si>
  <si>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</si>
  <si>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</si>
  <si>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</si>
  <si>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</si>
  <si>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</si>
  <si>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</si>
  <si>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</si>
  <si>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</si>
  <si>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</si>
  <si>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</si>
  <si>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</si>
  <si>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</si>
  <si>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</si>
  <si>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</si>
  <si>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</si>
  <si>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</si>
  <si>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</si>
  <si>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</si>
  <si>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</si>
  <si>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</si>
  <si>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</si>
  <si>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</si>
  <si>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</si>
  <si>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</si>
  <si>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</si>
  <si>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</si>
  <si>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</si>
  <si>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</si>
  <si>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</si>
  <si>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</si>
  <si>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</si>
  <si>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</si>
  <si>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</si>
  <si>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</si>
  <si>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</si>
  <si>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</si>
  <si>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</si>
  <si>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</si>
  <si>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</si>
  <si>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</si>
  <si>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</si>
  <si>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</si>
  <si>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</si>
  <si>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</si>
  <si>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</si>
  <si>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</si>
  <si>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</si>
  <si>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</si>
  <si>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</si>
  <si>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</si>
  <si>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</si>
  <si>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</si>
  <si>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</si>
  <si>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</si>
  <si>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</si>
  <si>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</si>
  <si>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</si>
  <si>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</si>
  <si>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</si>
  <si>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</si>
  <si>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</si>
  <si>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</si>
  <si>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</si>
  <si>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</si>
  <si>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</si>
  <si>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</si>
  <si>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</si>
  <si>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</si>
  <si>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</si>
  <si>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</si>
  <si>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</si>
  <si>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</si>
  <si>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</si>
  <si>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</si>
  <si>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</si>
  <si>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</si>
  <si>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</si>
  <si>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</si>
  <si>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</si>
  <si>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</si>
  <si>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</si>
  <si>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</si>
  <si>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</si>
  <si>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</si>
  <si>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</si>
  <si>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</si>
  <si>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Прочие субвенции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</si>
  <si>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</si>
  <si>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</si>
  <si>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</si>
  <si>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</si>
  <si>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</si>
  <si>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</si>
  <si>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</si>
  <si>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Уточненные бюджетные назначения</t>
  </si>
  <si>
    <t>% исполнения к уточненным бюджетным назначениям</t>
  </si>
  <si>
    <t>Абсолютная сумма</t>
  </si>
  <si>
    <t>Темп роста %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</si>
  <si>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</si>
  <si>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</si>
  <si>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</si>
  <si>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000 1 06 01030 05 0000 110</t>
  </si>
  <si>
    <t xml:space="preserve"> 000 1 06 01000 00 0000 110</t>
  </si>
  <si>
    <t xml:space="preserve"> 000 1 06 00000 00 0000 000</t>
  </si>
  <si>
    <t>000 1 09 00000 00 0000 000</t>
  </si>
  <si>
    <t>Плата за сбросы загрязняющих веществ в водные объекты</t>
  </si>
  <si>
    <t>000 1 12 01030 01 0000 120</t>
  </si>
  <si>
    <t xml:space="preserve"> 000 1 16 08000 01 0000 140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</si>
  <si>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</si>
  <si>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</si>
  <si>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</si>
  <si>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</si>
  <si>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</si>
  <si>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</si>
  <si>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</si>
  <si>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</si>
  <si>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000 1 16 33050 05 0000 140</t>
  </si>
  <si>
    <t>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</si>
  <si>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</si>
  <si>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</si>
  <si>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</si>
  <si>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</si>
  <si>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</si>
  <si>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</si>
  <si>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</si>
  <si>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</si>
  <si>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000 2 19 00000 00 0000 000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</si>
  <si>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</si>
  <si>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</si>
  <si>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</si>
  <si>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</si>
  <si>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</si>
  <si>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</si>
  <si>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</si>
  <si>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</si>
  <si>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</si>
  <si>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</si>
  <si>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</si>
  <si>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</si>
  <si>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</si>
  <si>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</si>
  <si>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</si>
  <si>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</si>
  <si>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</si>
  <si>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</si>
  <si>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</si>
  <si>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</si>
  <si>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</si>
  <si>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</si>
  <si>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</si>
  <si>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</si>
  <si>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</si>
  <si>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</si>
  <si>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</si>
  <si>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</si>
  <si>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</si>
  <si>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</si>
  <si>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</si>
  <si>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</si>
  <si>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</si>
  <si>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</si>
  <si>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</si>
  <si>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</si>
  <si>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</si>
  <si>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</si>
  <si>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</si>
  <si>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</si>
  <si>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</si>
  <si>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</si>
  <si>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</si>
  <si>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</si>
  <si>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</si>
  <si>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</si>
  <si>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</si>
  <si>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</si>
  <si>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</si>
  <si>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</si>
  <si>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</si>
  <si>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</si>
  <si>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</si>
  <si>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</si>
  <si>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</si>
  <si>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</si>
  <si>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</si>
  <si>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</si>
  <si>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</si>
  <si>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</si>
  <si>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</si>
  <si>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</si>
  <si>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</si>
  <si>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</si>
  <si>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</si>
  <si>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</si>
  <si>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</si>
  <si>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</si>
  <si>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</si>
  <si>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</si>
  <si>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</si>
  <si>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</si>
  <si>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</si>
  <si>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</si>
  <si>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</si>
  <si>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>000 1 17 01050 05 0000 180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</si>
  <si>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</si>
  <si>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</si>
  <si>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000 1 16 03000 00 0000 140</t>
  </si>
  <si>
    <t>000 1 16 03010 01 0000 140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</si>
  <si>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</si>
  <si>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</si>
  <si>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</si>
  <si>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</si>
  <si>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</si>
  <si>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</si>
  <si>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</si>
  <si>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</si>
  <si>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</si>
  <si>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000 1 16 21050 05 0000 140</t>
  </si>
  <si>
    <t>* субсидии бюджетам муниципальных районов и городских округов на организацию целевой подготовки педагогов дляч работы в муниципальных образовательных организациях Ивановской области</t>
  </si>
  <si>
    <t>000 1 05 03020 01 0000 110</t>
  </si>
  <si>
    <t>Единый сельскохозяйственный налог )за налоговые периоды, истекшие до 1 января 2011 года)</t>
  </si>
  <si>
    <t>000 1 09 06000 02 0000 110</t>
  </si>
  <si>
    <t>Прочие налоги и сборы (по отмененным налогам и сборам субъектов Российской Федерации)</t>
  </si>
  <si>
    <t>Налог с продаж</t>
  </si>
  <si>
    <t>000 1 09 06010 02 0000 110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</si>
  <si>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</si>
  <si>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</si>
  <si>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</si>
  <si>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</si>
  <si>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000 1 11 07000 00 0000 120</t>
  </si>
  <si>
    <t>000 1 11 07010 00 0000 120</t>
  </si>
  <si>
    <t>000 1 11 07015 05 0000 120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</si>
  <si>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</si>
  <si>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</si>
  <si>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</si>
  <si>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000 1 14 06300 00 0000 430</t>
  </si>
  <si>
    <t>000 1 14 06310 00 0000 430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</si>
  <si>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</si>
  <si>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</si>
  <si>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</si>
  <si>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</si>
  <si>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</si>
  <si>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</si>
  <si>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000 1 12 01041 01 0000 120</t>
  </si>
  <si>
    <t>Плата за размещение отходов производства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</si>
  <si>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</si>
  <si>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</si>
  <si>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000 2 02 15001 05 0000 150</t>
  </si>
  <si>
    <t>000 2 02 15001 00 0000 150</t>
  </si>
  <si>
    <t>000 2 02 10000 00 0000 150</t>
  </si>
  <si>
    <t>000 2 02 15002 05 0000 150</t>
  </si>
  <si>
    <t>000 2 02 15002 00 0000 150</t>
  </si>
  <si>
    <t>000 2 02 25097 05 0000150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</si>
  <si>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</si>
  <si>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</si>
  <si>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</si>
  <si>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</si>
  <si>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</si>
  <si>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</si>
  <si>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</si>
  <si>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000 2 02 25097 00 0000150</t>
  </si>
  <si>
    <t>000 2 02 20000 00 0000 150</t>
  </si>
  <si>
    <t>000 1 12 01042 01 0000 120</t>
  </si>
  <si>
    <t xml:space="preserve">Плата за размещение твердых коммунальных отходов
</t>
  </si>
  <si>
    <t xml:space="preserve"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
</t>
  </si>
  <si>
    <t>000 2 02 25520 05 0000 150</t>
  </si>
  <si>
    <t>по состоянию на 01.07.2019 г.</t>
  </si>
  <si>
    <t>*субсидии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</si>
  <si>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000 2 02 25497 00 0000150</t>
  </si>
  <si>
    <t xml:space="preserve">Субсидии бюджетам на реализацию мероприятий по обеспечению жильем молодых семей
</t>
  </si>
  <si>
    <t>000 2 02 25497 05 0000150</t>
  </si>
  <si>
    <t xml:space="preserve">Субсидии бюджетам муниципальных районов на реализацию мероприятий по обеспечению жильем молодых семей
</t>
  </si>
  <si>
    <t>Исполнение бюджета Савинского муниципального района за 2019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</si>
  <si>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</si>
  <si>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ОКАЗАНИЯ ПЛАТНЫХ УСЛУГ И КОМПЕНСАЦИИ ЗАТРАТ ГОСУДАРСТВА</t>
  </si>
  <si>
    <t>Аналитические данные в сравнении с соответствующим периодом 2018 г.</t>
  </si>
  <si>
    <t>000 2 02 25519 00 0000 150</t>
  </si>
  <si>
    <t>000 2 02 25519 05 0000 150</t>
  </si>
  <si>
    <t>000 2 02 35120 05 0000 150</t>
  </si>
  <si>
    <t>000 2 02 35082 00 0000 150</t>
  </si>
  <si>
    <t>000 2 02 35082 05 0000 150</t>
  </si>
  <si>
    <t>000 2 02 39999 00 0000 150</t>
  </si>
  <si>
    <t>000 2 02 39999 05 0000 150</t>
  </si>
  <si>
    <t>000   2 02 40000 00 0000 150</t>
  </si>
  <si>
    <t>000   2 02 40014 00 0000 150</t>
  </si>
  <si>
    <t>000   2 02 40014 05 0000 150</t>
  </si>
  <si>
    <t>ВОЗВРАТ ОСТАТКОВ СУБСИДИЙ, СУБВЕНЦИЙ И ИНЫХ МЕЖБЮДЖЕТНЫХ ТРАНСФЕРТОВ, ИМЕЮЩИХ ЦЕЛЕВОЕ НАЗНАЧЕНИЕ, ПРОШЛЫХ ЛЕТ</t>
  </si>
  <si>
    <t>000 2 19 60010 05 0000 150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</si>
  <si>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</si>
  <si>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000 1 09 04000 00 0000 110</t>
  </si>
  <si>
    <t>Налоги на имущество</t>
  </si>
  <si>
    <t>000 1 09 04010 02 0000 110</t>
  </si>
  <si>
    <t>Налог на имущество предприятий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</si>
</sst>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9" fontId="7" fillId="0" borderId="2">
      <alignment horizontal="center" wrapText="1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9" fontId="7" fillId="0" borderId="4">
      <alignment horizontal="center" wrapText="1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7" fillId="0" borderId="5">
      <alignment horizontal="center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49" fontId="7" fillId="0" borderId="7">
      <alignment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4" fontId="7" fillId="0" borderId="5">
      <alignment horizontal="right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4" fontId="7" fillId="0" borderId="2">
      <alignment horizontal="right"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49" fontId="7" fillId="0" borderId="0">
      <alignment horizontal="right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7" fillId="0" borderId="11">
      <alignment horizontal="right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49" fontId="7" fillId="0" borderId="12">
      <alignment horizontal="center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4" fontId="7" fillId="0" borderId="13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0" fontId="7" fillId="0" borderId="15">
      <alignment horizontal="left" wrapText="1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0" fontId="2" fillId="0" borderId="16">
      <alignment horizontal="left" wrapText="1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0" fontId="7" fillId="0" borderId="18">
      <alignment horizontal="left" wrapText="1" indent="1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" fillId="0" borderId="19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7" fillId="0" borderId="7">
      <alignment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" fillId="0" borderId="7">
      <alignment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2" fillId="0" borderId="0">
      <alignment horizontal="center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2" fillId="0" borderId="7">
      <alignment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0" fontId="7" fillId="0" borderId="22">
      <alignment horizontal="left" wrapText="1" inden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0" fontId="5" fillId="21" borderId="25">
      <alignment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7" fillId="0" borderId="7">
      <alignment horizontal="left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49" fontId="7" fillId="0" borderId="27">
      <alignment horizontal="center" wrapTex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7" fillId="0" borderId="29">
      <alignment horizontal="left" wrapText="1"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7" fillId="0" borderId="15">
      <alignment horizontal="left" wrapText="1" indent="1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0" fontId="7" fillId="0" borderId="29">
      <alignment horizontal="left" wrapText="1" inden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" fillId="0" borderId="33">
      <alignment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11" fillId="0" borderId="7">
      <alignment wrapText="1"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11" fillId="0" borderId="37">
      <alignment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0" fontId="11" fillId="0" borderId="19">
      <alignment wrapText="1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0" fontId="2" fillId="0" borderId="40">
      <alignment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49" fontId="7" fillId="0" borderId="7">
      <alignment horizontal="center" vertical="center" wrapText="1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21" borderId="7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61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7" fillId="0" borderId="63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" fillId="21" borderId="19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7" fillId="0" borderId="7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7" fillId="0" borderId="61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7" fillId="0" borderId="19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" fillId="21" borderId="66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49" fontId="7" fillId="0" borderId="51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7" fillId="0" borderId="52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0" fontId="5" fillId="21" borderId="68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7" fillId="0" borderId="55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7" fillId="0" borderId="0">
      <alignment horizontal="center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7" fillId="0" borderId="19">
      <alignment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49" fontId="7" fillId="0" borderId="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7" fillId="0" borderId="2">
      <alignment horizontal="center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7" fillId="0" borderId="32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7" fillId="0" borderId="37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71">
      <alignment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7" fillId="23" borderId="55">
      <alignment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0" fontId="7" fillId="23" borderId="0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4" fillId="0" borderId="74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49" fontId="9" fillId="0" borderId="75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0" fontId="7" fillId="0" borderId="75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4" fillId="0" borderId="7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7" fillId="0" borderId="58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49" fontId="5" fillId="0" borderId="77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164" fontId="7" fillId="0" borderId="16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0" fontId="7" fillId="0" borderId="80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49" fontId="7" fillId="0" borderId="18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7" fillId="0" borderId="16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0" fontId="7" fillId="0" borderId="16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49" fontId="7" fillId="0" borderId="83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0" fontId="1" fillId="0" borderId="55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" fillId="0" borderId="85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" fillId="0" borderId="60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4" fontId="7" fillId="0" borderId="12">
      <alignment horizontal="right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49" fontId="7" fillId="0" borderId="33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0" fontId="7" fillId="0" borderId="89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0" fontId="7" fillId="0" borderId="16">
      <alignment horizontal="left" wrapText="1" indent="1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" fillId="21" borderId="90">
      <alignment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0" fontId="7" fillId="23" borderId="25">
      <alignment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0" fontId="3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49" fontId="5" fillId="0" borderId="0">
      <alignment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7" fillId="0" borderId="0">
      <alignment horizontal="right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49" fontId="7" fillId="0" borderId="0">
      <alignment horizontal="right"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7" fillId="0" borderId="0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7" fillId="0" borderId="7">
      <alignment horizontal="left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0" fontId="7" fillId="0" borderId="61">
      <alignment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0" fontId="2" fillId="0" borderId="92">
      <alignment horizontal="left" wrapText="1"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7" fillId="0" borderId="11">
      <alignment horizontal="left" wrapText="1" inden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49" fontId="7" fillId="0" borderId="52">
      <alignment horizontal="center" wrapText="1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0" fontId="7" fillId="0" borderId="95">
      <alignment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0" fontId="7" fillId="0" borderId="96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0" fontId="5" fillId="21" borderId="55">
      <alignment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7" fillId="0" borderId="27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0" fontId="5" fillId="0" borderId="55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9" fillId="30" borderId="98" applyNumberFormat="0" applyAlignment="0" applyProtection="0"/>
    <xf numFmtId="0" fontId="70" fillId="31" borderId="99" applyNumberFormat="0" applyAlignment="0" applyProtection="0"/>
    <xf numFmtId="0" fontId="71" fillId="31" borderId="98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2" fillId="0" borderId="100" applyNumberFormat="0" applyFill="0" applyAlignment="0" applyProtection="0"/>
    <xf numFmtId="0" fontId="73" fillId="0" borderId="101" applyNumberFormat="0" applyFill="0" applyAlignment="0" applyProtection="0"/>
    <xf numFmtId="0" fontId="74" fillId="0" borderId="10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3" applyNumberFormat="0" applyFill="0" applyAlignment="0" applyProtection="0"/>
    <xf numFmtId="0" fontId="76" fillId="32" borderId="104" applyNumberFormat="0" applyAlignment="0" applyProtection="0"/>
    <xf numFmtId="0" fontId="77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79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56" fillId="35" borderId="105" applyNumberFormat="0" applyFont="0" applyAlignment="0" applyProtection="0"/>
    <xf numFmtId="9" fontId="56" fillId="0" borderId="0" applyFont="0" applyFill="0" applyBorder="0" applyAlignment="0" applyProtection="0"/>
    <xf numFmtId="0" fontId="81" fillId="0" borderId="106" applyNumberFormat="0" applyFill="0" applyAlignment="0" applyProtection="0"/>
    <xf numFmtId="0" fontId="8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83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5" fillId="0" borderId="107" xfId="509" applyNumberFormat="1" applyFont="1" applyBorder="1" applyAlignment="1" applyProtection="1">
      <alignment wrapText="1"/>
      <protection/>
    </xf>
    <xf numFmtId="0" fontId="18" fillId="0" borderId="107" xfId="863" applyFont="1" applyBorder="1" applyAlignment="1">
      <alignment horizontal="center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4" fontId="16" fillId="0" borderId="107" xfId="863" applyNumberFormat="1" applyFont="1" applyBorder="1">
      <alignment/>
      <protection/>
    </xf>
    <xf numFmtId="0" fontId="18" fillId="0" borderId="107" xfId="863" applyFont="1" applyBorder="1" applyAlignment="1">
      <alignment horizontal="justify" wrapText="1"/>
      <protection/>
    </xf>
    <xf numFmtId="4" fontId="18" fillId="0" borderId="107" xfId="863" applyNumberFormat="1" applyFont="1" applyBorder="1">
      <alignment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vertical="top" wrapText="1"/>
      <protection/>
    </xf>
    <xf numFmtId="0" fontId="21" fillId="0" borderId="107" xfId="864" applyFont="1" applyBorder="1" applyAlignment="1">
      <alignment vertical="top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6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65" fontId="15" fillId="0" borderId="107" xfId="863" applyNumberFormat="1" applyFont="1" applyBorder="1" applyAlignment="1">
      <alignment shrinkToFit="1"/>
      <protection/>
    </xf>
    <xf numFmtId="165" fontId="14" fillId="0" borderId="107" xfId="863" applyNumberFormat="1" applyFont="1" applyBorder="1" applyAlignment="1">
      <alignment shrinkToFit="1"/>
      <protection/>
    </xf>
    <xf numFmtId="49" fontId="27" fillId="0" borderId="37" xfId="603" applyNumberFormat="1" applyFont="1" applyProtection="1">
      <alignment horizontal="center"/>
      <protection/>
    </xf>
    <xf numFmtId="4" fontId="28" fillId="0" borderId="107" xfId="863" applyNumberFormat="1" applyFont="1" applyBorder="1" applyAlignment="1">
      <alignment shrinkToFit="1"/>
      <protection/>
    </xf>
    <xf numFmtId="165" fontId="16" fillId="0" borderId="107" xfId="863" applyNumberFormat="1" applyFont="1" applyBorder="1" applyAlignment="1">
      <alignment shrinkToFit="1"/>
      <protection/>
    </xf>
    <xf numFmtId="165" fontId="17" fillId="0" borderId="107" xfId="863" applyNumberFormat="1" applyFont="1" applyBorder="1" applyAlignment="1">
      <alignment shrinkToFit="1"/>
      <protection/>
    </xf>
    <xf numFmtId="49" fontId="30" fillId="0" borderId="37" xfId="603" applyNumberFormat="1" applyFont="1" applyProtection="1">
      <alignment horizontal="center"/>
      <protection/>
    </xf>
    <xf numFmtId="0" fontId="30" fillId="0" borderId="107" xfId="513" applyNumberFormat="1" applyFont="1" applyBorder="1" applyAlignment="1" applyProtection="1">
      <alignment wrapTex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165" fontId="29" fillId="0" borderId="107" xfId="863" applyNumberFormat="1" applyFont="1" applyBorder="1" applyAlignment="1">
      <alignment shrinkToFit="1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0" fontId="27" fillId="0" borderId="107" xfId="513" applyNumberFormat="1" applyFont="1" applyBorder="1" applyAlignment="1" applyProtection="1">
      <alignment horizontal="justify" wrapText="1"/>
      <protection/>
    </xf>
    <xf numFmtId="0" fontId="21" fillId="0" borderId="107" xfId="513" applyNumberFormat="1" applyFont="1" applyBorder="1" applyAlignment="1" applyProtection="1">
      <alignment horizontal="justify" wrapText="1"/>
      <protection/>
    </xf>
    <xf numFmtId="165" fontId="18" fillId="0" borderId="107" xfId="863" applyNumberFormat="1" applyFont="1" applyBorder="1" applyAlignment="1">
      <alignment shrinkToFit="1"/>
      <protection/>
    </xf>
    <xf numFmtId="0" fontId="18" fillId="0" borderId="108" xfId="863" applyFont="1" applyBorder="1" applyAlignment="1">
      <alignment horizontal="center"/>
      <protection/>
    </xf>
    <xf numFmtId="49" fontId="15" fillId="38" borderId="109" xfId="608" applyNumberFormat="1" applyFont="1" applyFill="1" applyBorder="1" applyAlignment="1" applyProtection="1">
      <alignment horizontal="center"/>
      <protection/>
    </xf>
    <xf numFmtId="49" fontId="16" fillId="38" borderId="109" xfId="608" applyNumberFormat="1" applyFont="1" applyFill="1" applyBorder="1" applyAlignment="1" applyProtection="1">
      <alignment horizontal="center"/>
      <protection/>
    </xf>
    <xf numFmtId="49" fontId="18" fillId="38" borderId="109" xfId="608" applyNumberFormat="1" applyFont="1" applyFill="1" applyBorder="1" applyAlignment="1" applyProtection="1">
      <alignment horizontal="center"/>
      <protection/>
    </xf>
    <xf numFmtId="4" fontId="18" fillId="0" borderId="110" xfId="863" applyNumberFormat="1" applyFont="1" applyBorder="1" applyAlignment="1">
      <alignment shrinkToFit="1"/>
      <protection/>
    </xf>
    <xf numFmtId="0" fontId="15" fillId="38" borderId="107" xfId="513" applyNumberFormat="1" applyFont="1" applyFill="1" applyBorder="1" applyAlignment="1" applyProtection="1">
      <alignment wrapText="1"/>
      <protection/>
    </xf>
    <xf numFmtId="0" fontId="16" fillId="38" borderId="107" xfId="513" applyNumberFormat="1" applyFont="1" applyFill="1" applyBorder="1" applyAlignment="1" applyProtection="1">
      <alignment wrapText="1"/>
      <protection/>
    </xf>
    <xf numFmtId="0" fontId="18" fillId="38" borderId="107" xfId="513" applyNumberFormat="1" applyFont="1" applyFill="1" applyBorder="1" applyAlignment="1" applyProtection="1">
      <alignment wrapText="1"/>
      <protection/>
    </xf>
    <xf numFmtId="4" fontId="16" fillId="0" borderId="110" xfId="863" applyNumberFormat="1" applyFont="1" applyBorder="1" applyAlignment="1">
      <alignment shrinkToFit="1"/>
      <protection/>
    </xf>
    <xf numFmtId="4" fontId="15" fillId="0" borderId="110" xfId="863" applyNumberFormat="1" applyFont="1" applyBorder="1" applyAlignment="1">
      <alignment shrinkToFit="1"/>
      <protection/>
    </xf>
    <xf numFmtId="165" fontId="15" fillId="37" borderId="107" xfId="863" applyNumberFormat="1" applyFont="1" applyFill="1" applyBorder="1" applyAlignment="1">
      <alignment shrinkToFit="1"/>
      <protection/>
    </xf>
    <xf numFmtId="49" fontId="84" fillId="0" borderId="36" xfId="609" applyNumberFormat="1" applyFont="1" applyProtection="1">
      <alignment horizontal="center"/>
      <protection locked="0"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0" fontId="84" fillId="0" borderId="111" xfId="514" applyNumberFormat="1" applyFont="1" applyBorder="1" applyAlignment="1" applyProtection="1">
      <alignment horizontal="justify" wrapText="1"/>
      <protection locked="0"/>
    </xf>
    <xf numFmtId="49" fontId="85" fillId="0" borderId="36" xfId="609" applyNumberFormat="1" applyFont="1" applyProtection="1">
      <alignment horizontal="center"/>
      <protection locked="0"/>
    </xf>
    <xf numFmtId="0" fontId="85" fillId="0" borderId="38" xfId="514" applyNumberFormat="1" applyFont="1" applyAlignment="1" applyProtection="1">
      <alignment horizontal="justify" wrapText="1"/>
      <protection locked="0"/>
    </xf>
    <xf numFmtId="49" fontId="85" fillId="0" borderId="109" xfId="609" applyNumberFormat="1" applyFont="1" applyBorder="1" applyProtection="1">
      <alignment horizontal="center"/>
      <protection locked="0"/>
    </xf>
    <xf numFmtId="49" fontId="86" fillId="0" borderId="109" xfId="609" applyNumberFormat="1" applyFont="1" applyBorder="1" applyProtection="1">
      <alignment horizontal="center"/>
      <protection locked="0"/>
    </xf>
    <xf numFmtId="49" fontId="84" fillId="0" borderId="109" xfId="609" applyNumberFormat="1" applyFont="1" applyBorder="1" applyProtection="1">
      <alignment horizontal="center"/>
      <protection locked="0"/>
    </xf>
    <xf numFmtId="0" fontId="85" fillId="0" borderId="107" xfId="514" applyNumberFormat="1" applyFont="1" applyBorder="1" applyAlignment="1" applyProtection="1">
      <alignment horizontal="justify" wrapText="1"/>
      <protection locked="0"/>
    </xf>
    <xf numFmtId="0" fontId="86" fillId="0" borderId="107" xfId="514" applyNumberFormat="1" applyFont="1" applyBorder="1" applyAlignment="1" applyProtection="1">
      <alignment horizontal="justify" wrapText="1"/>
      <protection locked="0"/>
    </xf>
    <xf numFmtId="0" fontId="84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49" fontId="87" fillId="0" borderId="36" xfId="609" applyNumberFormat="1" applyFont="1" applyProtection="1">
      <alignment horizontal="center"/>
      <protection locked="0"/>
    </xf>
    <xf numFmtId="0" fontId="87" fillId="0" borderId="38" xfId="514" applyNumberFormat="1" applyFont="1" applyAlignment="1" applyProtection="1">
      <alignment horizontal="justify" wrapText="1"/>
      <protection locked="0"/>
    </xf>
    <xf numFmtId="0" fontId="88" fillId="0" borderId="107" xfId="0" applyFont="1" applyBorder="1" applyAlignment="1">
      <alignment horizontal="justify" vertical="top" wrapText="1" readingOrder="1"/>
    </xf>
    <xf numFmtId="49" fontId="88" fillId="0" borderId="107" xfId="0" applyNumberFormat="1" applyFont="1" applyBorder="1" applyAlignment="1">
      <alignment horizontal="center" wrapText="1" readingOrder="1"/>
    </xf>
    <xf numFmtId="0" fontId="89" fillId="0" borderId="107" xfId="0" applyFont="1" applyBorder="1" applyAlignment="1">
      <alignment horizontal="justify" vertical="top" wrapText="1" readingOrder="1"/>
    </xf>
    <xf numFmtId="49" fontId="89" fillId="0" borderId="107" xfId="0" applyNumberFormat="1" applyFont="1" applyBorder="1" applyAlignment="1">
      <alignment horizontal="center" wrapText="1" readingOrder="1"/>
    </xf>
    <xf numFmtId="0" fontId="89" fillId="0" borderId="107" xfId="0" applyFont="1" applyBorder="1" applyAlignment="1">
      <alignment horizontal="justify" wrapText="1" readingOrder="1"/>
    </xf>
    <xf numFmtId="4" fontId="26" fillId="0" borderId="107" xfId="0" applyNumberFormat="1" applyFont="1" applyBorder="1" applyAlignment="1">
      <alignment shrinkToFit="1"/>
    </xf>
    <xf numFmtId="0" fontId="34" fillId="0" borderId="112" xfId="798" applyNumberFormat="1" applyFont="1" applyBorder="1" applyProtection="1">
      <alignment horizontal="left" wrapText="1"/>
      <protection/>
    </xf>
    <xf numFmtId="0" fontId="26" fillId="0" borderId="113" xfId="0" applyFont="1" applyBorder="1" applyAlignment="1">
      <alignment shrinkToFit="1"/>
    </xf>
    <xf numFmtId="4" fontId="26" fillId="0" borderId="113" xfId="0" applyNumberFormat="1" applyFont="1" applyBorder="1" applyAlignment="1">
      <alignment shrinkToFit="1"/>
    </xf>
    <xf numFmtId="4" fontId="31" fillId="0" borderId="107" xfId="0" applyNumberFormat="1" applyFont="1" applyBorder="1" applyAlignment="1">
      <alignment shrinkToFit="1"/>
    </xf>
    <xf numFmtId="171" fontId="26" fillId="0" borderId="114" xfId="0" applyNumberFormat="1" applyFont="1" applyBorder="1" applyAlignment="1">
      <alignment shrinkToFit="1"/>
    </xf>
    <xf numFmtId="165" fontId="26" fillId="0" borderId="107" xfId="0" applyNumberFormat="1" applyFont="1" applyBorder="1" applyAlignment="1">
      <alignment shrinkToFit="1"/>
    </xf>
    <xf numFmtId="165" fontId="31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8" fillId="0" borderId="107" xfId="864" applyNumberFormat="1" applyFont="1" applyFill="1" applyBorder="1" applyAlignment="1">
      <alignment horizontal="justify" wrapText="1"/>
      <protection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4" fontId="17" fillId="0" borderId="107" xfId="864" applyNumberFormat="1" applyFont="1" applyFill="1" applyBorder="1" applyAlignment="1">
      <alignment shrinkToFit="1"/>
      <protection/>
    </xf>
    <xf numFmtId="0" fontId="35" fillId="0" borderId="0" xfId="863" applyFont="1">
      <alignment/>
      <protection/>
    </xf>
    <xf numFmtId="0" fontId="36" fillId="0" borderId="0" xfId="863" applyFont="1">
      <alignment/>
      <protection/>
    </xf>
    <xf numFmtId="4" fontId="18" fillId="38" borderId="107" xfId="863" applyNumberFormat="1" applyFont="1" applyFill="1" applyBorder="1" applyAlignment="1">
      <alignment shrinkToFit="1"/>
      <protection/>
    </xf>
    <xf numFmtId="0" fontId="21" fillId="0" borderId="107" xfId="0" applyFont="1" applyBorder="1" applyAlignment="1">
      <alignment horizontal="justify" wrapText="1"/>
    </xf>
    <xf numFmtId="0" fontId="16" fillId="0" borderId="107" xfId="863" applyFont="1" applyBorder="1" applyAlignment="1">
      <alignment horizontal="center" wrapText="1"/>
      <protection/>
    </xf>
    <xf numFmtId="0" fontId="18" fillId="0" borderId="107" xfId="863" applyFont="1" applyBorder="1" applyAlignment="1">
      <alignment horizontal="center" wrapText="1"/>
      <protection/>
    </xf>
    <xf numFmtId="0" fontId="22" fillId="0" borderId="107" xfId="0" applyFont="1" applyBorder="1" applyAlignment="1">
      <alignment horizontal="justify" wrapText="1"/>
    </xf>
    <xf numFmtId="165" fontId="37" fillId="0" borderId="107" xfId="863" applyNumberFormat="1" applyFont="1" applyBorder="1" applyAlignment="1">
      <alignment shrinkToFit="1"/>
      <protection/>
    </xf>
    <xf numFmtId="4" fontId="14" fillId="0" borderId="107" xfId="0" applyNumberFormat="1" applyFont="1" applyBorder="1" applyAlignment="1">
      <alignment shrinkToFit="1"/>
    </xf>
    <xf numFmtId="0" fontId="90" fillId="0" borderId="107" xfId="864" applyFont="1" applyBorder="1" applyAlignment="1">
      <alignment horizontal="center"/>
      <protection/>
    </xf>
    <xf numFmtId="0" fontId="17" fillId="0" borderId="107" xfId="863" applyFont="1" applyBorder="1" applyAlignment="1">
      <alignment horizontal="center" wrapText="1"/>
      <protection/>
    </xf>
    <xf numFmtId="0" fontId="18" fillId="0" borderId="107" xfId="864" applyFont="1" applyFill="1" applyBorder="1" applyAlignment="1">
      <alignment horizontal="justify" vertical="top" wrapText="1"/>
      <protection/>
    </xf>
    <xf numFmtId="0" fontId="18" fillId="0" borderId="107" xfId="864" applyFont="1" applyFill="1" applyBorder="1" applyAlignment="1">
      <alignment horizontal="justify" vertical="center" wrapText="1"/>
      <protection/>
    </xf>
    <xf numFmtId="0" fontId="15" fillId="37" borderId="107" xfId="864" applyFont="1" applyFill="1" applyBorder="1" applyAlignment="1">
      <alignment horizontal="justify" vertical="center" wrapText="1"/>
      <protection/>
    </xf>
    <xf numFmtId="0" fontId="15" fillId="37" borderId="107" xfId="864" applyFont="1" applyFill="1" applyBorder="1" applyAlignment="1">
      <alignment horizontal="center"/>
      <protection/>
    </xf>
    <xf numFmtId="0" fontId="84" fillId="0" borderId="107" xfId="514" applyNumberFormat="1" applyFont="1" applyBorder="1" applyAlignment="1" applyProtection="1">
      <alignment horizontal="justify" vertical="top" wrapText="1"/>
      <protection locked="0"/>
    </xf>
    <xf numFmtId="0" fontId="85" fillId="0" borderId="107" xfId="514" applyNumberFormat="1" applyFont="1" applyBorder="1" applyAlignment="1" applyProtection="1">
      <alignment horizontal="justify" vertical="top" wrapText="1"/>
      <protection locked="0"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6" fillId="0" borderId="115" xfId="863" applyFont="1" applyBorder="1" applyAlignment="1">
      <alignment horizontal="center" vertical="center" wrapText="1"/>
      <protection/>
    </xf>
    <xf numFmtId="0" fontId="26" fillId="0" borderId="116" xfId="863" applyFont="1" applyBorder="1" applyAlignment="1">
      <alignment horizontal="center" vertical="center" wrapText="1"/>
      <protection/>
    </xf>
    <xf numFmtId="0" fontId="91" fillId="0" borderId="108" xfId="864" applyFont="1" applyBorder="1" applyAlignment="1">
      <alignment horizontal="center" vertical="center" wrapText="1"/>
      <protection/>
    </xf>
    <xf numFmtId="0" fontId="91" fillId="0" borderId="117" xfId="864" applyFont="1" applyBorder="1" applyAlignment="1">
      <alignment horizontal="center" vertical="center" wrapText="1"/>
      <protection/>
    </xf>
    <xf numFmtId="0" fontId="91" fillId="0" borderId="110" xfId="864" applyFont="1" applyBorder="1" applyAlignment="1">
      <alignment horizontal="center" vertical="center" wrapText="1"/>
      <protection/>
    </xf>
    <xf numFmtId="0" fontId="91" fillId="0" borderId="115" xfId="864" applyFont="1" applyBorder="1" applyAlignment="1">
      <alignment horizontal="center" vertical="center" wrapText="1"/>
      <protection/>
    </xf>
    <xf numFmtId="0" fontId="32" fillId="0" borderId="116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92" fillId="0" borderId="115" xfId="864" applyFont="1" applyBorder="1" applyAlignment="1">
      <alignment horizontal="center" vertical="center" wrapText="1"/>
      <protection/>
    </xf>
    <xf numFmtId="0" fontId="0" fillId="0" borderId="1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3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2" fillId="0" borderId="107" xfId="864" applyFont="1" applyBorder="1" applyAlignment="1">
      <alignment horizontal="center" vertical="center" wrapText="1"/>
      <protection/>
    </xf>
    <xf numFmtId="0" fontId="88" fillId="0" borderId="107" xfId="0" applyFont="1" applyBorder="1" applyAlignment="1">
      <alignment horizontal="center" vertical="center" wrapText="1" readingOrder="1"/>
    </xf>
    <xf numFmtId="0" fontId="88" fillId="0" borderId="107" xfId="0" applyFont="1" applyBorder="1" applyAlignment="1">
      <alignment wrapText="1" readingOrder="1"/>
    </xf>
    <xf numFmtId="0" fontId="25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2" sqref="I152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33" t="s">
        <v>321</v>
      </c>
      <c r="B1" s="134"/>
      <c r="C1" s="134"/>
      <c r="D1" s="134"/>
      <c r="E1" s="134"/>
      <c r="F1" s="134"/>
      <c r="G1" s="134"/>
      <c r="H1" s="134"/>
      <c r="I1" s="134"/>
    </row>
    <row r="2" spans="1:9" ht="18.75" customHeight="1">
      <c r="A2" s="133" t="s">
        <v>315</v>
      </c>
      <c r="B2" s="135"/>
      <c r="C2" s="135"/>
      <c r="D2" s="135"/>
      <c r="E2" s="135"/>
      <c r="F2" s="135"/>
      <c r="G2" s="135"/>
      <c r="H2" s="135"/>
      <c r="I2" s="135"/>
    </row>
    <row r="3" spans="1:9" ht="18.75" customHeight="1">
      <c r="A3" s="146" t="s">
        <v>236</v>
      </c>
      <c r="B3" s="147"/>
      <c r="C3" s="147"/>
      <c r="D3" s="147"/>
      <c r="E3" s="147"/>
      <c r="F3" s="147"/>
      <c r="G3" s="147"/>
      <c r="H3" s="147"/>
      <c r="I3" s="147"/>
    </row>
    <row r="4" ht="15.75" customHeight="1">
      <c r="I4" s="2" t="s">
        <v>2</v>
      </c>
    </row>
    <row r="5" spans="1:9" ht="45" customHeight="1">
      <c r="A5" s="136" t="s">
        <v>3</v>
      </c>
      <c r="B5" s="136" t="s">
        <v>4</v>
      </c>
      <c r="C5" s="141" t="s">
        <v>0</v>
      </c>
      <c r="D5" s="141" t="s">
        <v>144</v>
      </c>
      <c r="E5" s="141" t="s">
        <v>1</v>
      </c>
      <c r="F5" s="144" t="s">
        <v>145</v>
      </c>
      <c r="G5" s="138" t="s">
        <v>324</v>
      </c>
      <c r="H5" s="139"/>
      <c r="I5" s="140"/>
    </row>
    <row r="6" spans="1:9" ht="45.75" customHeight="1">
      <c r="A6" s="137"/>
      <c r="B6" s="137"/>
      <c r="C6" s="142"/>
      <c r="D6" s="143"/>
      <c r="E6" s="143"/>
      <c r="F6" s="145"/>
      <c r="G6" s="54" t="s">
        <v>1</v>
      </c>
      <c r="H6" s="54" t="s">
        <v>146</v>
      </c>
      <c r="I6" s="54" t="s">
        <v>147</v>
      </c>
    </row>
    <row r="7" spans="1:9" ht="12.75" customHeight="1">
      <c r="A7" s="3" t="s">
        <v>5</v>
      </c>
      <c r="B7" s="4" t="s">
        <v>6</v>
      </c>
      <c r="C7" s="5">
        <f>SUM(C9,C15,C21,C30,C33,C36,C42,C60,C53,C64,C76,C93)</f>
        <v>46077262.52</v>
      </c>
      <c r="D7" s="5">
        <f>SUM(D9,D15,D21,D30,D33,D36,D42,D60,D53,D64,D76,D93)</f>
        <v>46077262.52</v>
      </c>
      <c r="E7" s="5">
        <f>SUM(E9,E15,E21,E30,E33,E36,E42,E60,E53,E64,E76,E93)</f>
        <v>22703970.039999995</v>
      </c>
      <c r="F7" s="56">
        <f aca="true" t="shared" si="0" ref="F7:F23">SUM(E7/D7)*100</f>
        <v>49.27369552421925</v>
      </c>
      <c r="G7" s="5">
        <f>SUM(G9,G15,G21,G30,G33,G36,G42,G60,G53,G64,G76,G93)</f>
        <v>21978122.820000004</v>
      </c>
      <c r="H7" s="5">
        <f>SUM(H9,H15,H21,H30,H33,H36,H42,H60,H53,H64,H76,H93)</f>
        <v>725847.2200000009</v>
      </c>
      <c r="I7" s="56">
        <f aca="true" t="shared" si="1" ref="I7:I23">SUM(E7/G7)*100</f>
        <v>103.30258969769461</v>
      </c>
    </row>
    <row r="8" spans="1:9" ht="12.75">
      <c r="A8" s="6"/>
      <c r="B8" s="7" t="s">
        <v>7</v>
      </c>
      <c r="C8" s="8">
        <f>SUM(C9+C15+C21+C30+C33+C36)</f>
        <v>36203652.81</v>
      </c>
      <c r="D8" s="8">
        <f>SUM(D9+D15+D21+D30+D33+D36)</f>
        <v>36203652.81</v>
      </c>
      <c r="E8" s="8">
        <f>SUM(E9+E15+E21+E30+E33+E36)</f>
        <v>18188804.109999996</v>
      </c>
      <c r="F8" s="82">
        <f t="shared" si="0"/>
        <v>50.24024566100128</v>
      </c>
      <c r="G8" s="8">
        <f>SUM(G9+G15+G21+G30+G33+G36)</f>
        <v>16981105.96</v>
      </c>
      <c r="H8" s="8">
        <f>SUM(H9+H15+H21+H30+H33+H36)</f>
        <v>1207698.1500000006</v>
      </c>
      <c r="I8" s="82">
        <f t="shared" si="1"/>
        <v>107.11201115430762</v>
      </c>
    </row>
    <row r="9" spans="1:9" ht="12.75">
      <c r="A9" s="3" t="s">
        <v>8</v>
      </c>
      <c r="B9" s="4" t="s">
        <v>9</v>
      </c>
      <c r="C9" s="5">
        <f aca="true" t="shared" si="2" ref="C9:H9">SUM(C10)</f>
        <v>26262000</v>
      </c>
      <c r="D9" s="5">
        <f t="shared" si="2"/>
        <v>26262000</v>
      </c>
      <c r="E9" s="5">
        <f t="shared" si="2"/>
        <v>13370517.969999999</v>
      </c>
      <c r="F9" s="56">
        <f t="shared" si="0"/>
        <v>50.91203248038991</v>
      </c>
      <c r="G9" s="5">
        <f t="shared" si="2"/>
        <v>12538406.59</v>
      </c>
      <c r="H9" s="5">
        <f t="shared" si="2"/>
        <v>832111.3800000005</v>
      </c>
      <c r="I9" s="56">
        <f t="shared" si="1"/>
        <v>106.63650021258402</v>
      </c>
    </row>
    <row r="10" spans="1:9" ht="12.75">
      <c r="A10" s="9" t="s">
        <v>10</v>
      </c>
      <c r="B10" s="10" t="s">
        <v>11</v>
      </c>
      <c r="C10" s="11">
        <f>SUM(C11:C14)</f>
        <v>26262000</v>
      </c>
      <c r="D10" s="11">
        <f>SUM(D11:D14)</f>
        <v>26262000</v>
      </c>
      <c r="E10" s="11">
        <f>SUM(E11:E14)</f>
        <v>13370517.969999999</v>
      </c>
      <c r="F10" s="57">
        <f t="shared" si="0"/>
        <v>50.91203248038991</v>
      </c>
      <c r="G10" s="11">
        <f>SUM(G11:G14)</f>
        <v>12538406.59</v>
      </c>
      <c r="H10" s="11">
        <f>SUM(H11:H14)</f>
        <v>832111.3800000005</v>
      </c>
      <c r="I10" s="57">
        <f t="shared" si="1"/>
        <v>106.63650021258402</v>
      </c>
    </row>
    <row r="11" spans="1:9" ht="55.5" customHeight="1">
      <c r="A11" s="23" t="s">
        <v>12</v>
      </c>
      <c r="B11" s="24" t="s">
        <v>322</v>
      </c>
      <c r="C11" s="25">
        <v>26155000</v>
      </c>
      <c r="D11" s="25">
        <v>26155000</v>
      </c>
      <c r="E11" s="25">
        <v>13307111</v>
      </c>
      <c r="F11" s="71">
        <f t="shared" si="0"/>
        <v>50.877885681514044</v>
      </c>
      <c r="G11" s="25">
        <v>12487023.27</v>
      </c>
      <c r="H11" s="25">
        <f>SUM(E11-G11)</f>
        <v>820087.7300000004</v>
      </c>
      <c r="I11" s="71">
        <f t="shared" si="1"/>
        <v>106.56751983453299</v>
      </c>
    </row>
    <row r="12" spans="1:9" ht="82.5" customHeight="1">
      <c r="A12" s="23" t="s">
        <v>13</v>
      </c>
      <c r="B12" s="24" t="s">
        <v>14</v>
      </c>
      <c r="C12" s="25">
        <v>250</v>
      </c>
      <c r="D12" s="25">
        <v>250</v>
      </c>
      <c r="E12" s="25">
        <v>4956.19</v>
      </c>
      <c r="F12" s="71">
        <f t="shared" si="0"/>
        <v>1982.4759999999997</v>
      </c>
      <c r="G12" s="25">
        <v>177.75</v>
      </c>
      <c r="H12" s="25">
        <f>SUM(E12-G12)</f>
        <v>4778.44</v>
      </c>
      <c r="I12" s="71">
        <f t="shared" si="1"/>
        <v>2788.292545710267</v>
      </c>
    </row>
    <row r="13" spans="1:9" ht="33.75">
      <c r="A13" s="23" t="s">
        <v>15</v>
      </c>
      <c r="B13" s="24" t="s">
        <v>16</v>
      </c>
      <c r="C13" s="25">
        <v>39250</v>
      </c>
      <c r="D13" s="25">
        <v>39250</v>
      </c>
      <c r="E13" s="25">
        <v>40918.68</v>
      </c>
      <c r="F13" s="71">
        <f t="shared" si="0"/>
        <v>104.25141401273885</v>
      </c>
      <c r="G13" s="25">
        <v>13587.15</v>
      </c>
      <c r="H13" s="25">
        <f>SUM(E13-G13)</f>
        <v>27331.53</v>
      </c>
      <c r="I13" s="71">
        <f t="shared" si="1"/>
        <v>301.1571963215244</v>
      </c>
    </row>
    <row r="14" spans="1:9" ht="65.25" customHeight="1">
      <c r="A14" s="23" t="s">
        <v>17</v>
      </c>
      <c r="B14" s="24" t="s">
        <v>18</v>
      </c>
      <c r="C14" s="25">
        <v>67500</v>
      </c>
      <c r="D14" s="25">
        <v>67500</v>
      </c>
      <c r="E14" s="25">
        <v>17532.1</v>
      </c>
      <c r="F14" s="71">
        <f t="shared" si="0"/>
        <v>25.973481481481482</v>
      </c>
      <c r="G14" s="25">
        <v>37618.42</v>
      </c>
      <c r="H14" s="25">
        <f>SUM(E14-G14)</f>
        <v>-20086.32</v>
      </c>
      <c r="I14" s="71">
        <f t="shared" si="1"/>
        <v>46.60509399384663</v>
      </c>
    </row>
    <row r="15" spans="1:9" ht="36.75" customHeight="1">
      <c r="A15" s="15" t="s">
        <v>19</v>
      </c>
      <c r="B15" s="16" t="s">
        <v>20</v>
      </c>
      <c r="C15" s="17">
        <f aca="true" t="shared" si="3" ref="C15:H15">SUM(C16)</f>
        <v>6731652.8100000005</v>
      </c>
      <c r="D15" s="17">
        <f t="shared" si="3"/>
        <v>6731652.8100000005</v>
      </c>
      <c r="E15" s="17">
        <f t="shared" si="3"/>
        <v>3552829.6300000004</v>
      </c>
      <c r="F15" s="56">
        <f t="shared" si="0"/>
        <v>52.77796895172911</v>
      </c>
      <c r="G15" s="17">
        <f t="shared" si="3"/>
        <v>2960175.62</v>
      </c>
      <c r="H15" s="17">
        <f t="shared" si="3"/>
        <v>592654.01</v>
      </c>
      <c r="I15" s="56">
        <f t="shared" si="1"/>
        <v>120.02090707037173</v>
      </c>
    </row>
    <row r="16" spans="1:9" ht="24">
      <c r="A16" s="18" t="s">
        <v>21</v>
      </c>
      <c r="B16" s="19" t="s">
        <v>22</v>
      </c>
      <c r="C16" s="115">
        <f>SUM(C17:C20)</f>
        <v>6731652.8100000005</v>
      </c>
      <c r="D16" s="115">
        <f>SUM(D17:D20)</f>
        <v>6731652.8100000005</v>
      </c>
      <c r="E16" s="115">
        <f>SUM(E17:E20)</f>
        <v>3552829.6300000004</v>
      </c>
      <c r="F16" s="61">
        <f t="shared" si="0"/>
        <v>52.77796895172911</v>
      </c>
      <c r="G16" s="115">
        <f>SUM(G17:G20)</f>
        <v>2960175.62</v>
      </c>
      <c r="H16" s="115">
        <f>SUM(H17:H20)</f>
        <v>592654.01</v>
      </c>
      <c r="I16" s="61">
        <f t="shared" si="1"/>
        <v>120.02090707037173</v>
      </c>
    </row>
    <row r="17" spans="1:9" ht="51.75" customHeight="1">
      <c r="A17" s="23" t="s">
        <v>23</v>
      </c>
      <c r="B17" s="24" t="s">
        <v>24</v>
      </c>
      <c r="C17" s="25">
        <v>2441073.15</v>
      </c>
      <c r="D17" s="25">
        <v>2441073.15</v>
      </c>
      <c r="E17" s="25">
        <v>1612835.31</v>
      </c>
      <c r="F17" s="71">
        <f t="shared" si="0"/>
        <v>66.07074884257361</v>
      </c>
      <c r="G17" s="25">
        <v>1282877.31</v>
      </c>
      <c r="H17" s="25">
        <f>SUM(E17-G17)</f>
        <v>329958</v>
      </c>
      <c r="I17" s="71">
        <f t="shared" si="1"/>
        <v>125.72015245947408</v>
      </c>
    </row>
    <row r="18" spans="1:9" ht="59.25" customHeight="1">
      <c r="A18" s="23" t="s">
        <v>25</v>
      </c>
      <c r="B18" s="24" t="s">
        <v>26</v>
      </c>
      <c r="C18" s="25">
        <v>17103.58</v>
      </c>
      <c r="D18" s="25">
        <v>17103.58</v>
      </c>
      <c r="E18" s="25">
        <v>12236.74</v>
      </c>
      <c r="F18" s="71">
        <f t="shared" si="0"/>
        <v>71.54490463400059</v>
      </c>
      <c r="G18" s="25">
        <v>9725.28</v>
      </c>
      <c r="H18" s="25">
        <f>SUM(E18-G18)</f>
        <v>2511.459999999999</v>
      </c>
      <c r="I18" s="71">
        <f t="shared" si="1"/>
        <v>125.82403797114323</v>
      </c>
    </row>
    <row r="19" spans="1:9" ht="56.25">
      <c r="A19" s="23" t="s">
        <v>27</v>
      </c>
      <c r="B19" s="24" t="s">
        <v>28</v>
      </c>
      <c r="C19" s="25">
        <v>4727398.65</v>
      </c>
      <c r="D19" s="25">
        <v>4727398.65</v>
      </c>
      <c r="E19" s="25">
        <v>2234966.47</v>
      </c>
      <c r="F19" s="71">
        <f t="shared" si="0"/>
        <v>47.27687752755948</v>
      </c>
      <c r="G19" s="25">
        <v>1934116.87</v>
      </c>
      <c r="H19" s="25">
        <f>SUM(E19-G19)</f>
        <v>300849.6000000001</v>
      </c>
      <c r="I19" s="71">
        <f t="shared" si="1"/>
        <v>115.5548821618003</v>
      </c>
    </row>
    <row r="20" spans="1:9" ht="56.25">
      <c r="A20" s="23" t="s">
        <v>29</v>
      </c>
      <c r="B20" s="24" t="s">
        <v>30</v>
      </c>
      <c r="C20" s="25">
        <v>-453922.57</v>
      </c>
      <c r="D20" s="25">
        <v>-453922.57</v>
      </c>
      <c r="E20" s="25">
        <v>-307208.89</v>
      </c>
      <c r="F20" s="71">
        <f t="shared" si="0"/>
        <v>67.67869903450713</v>
      </c>
      <c r="G20" s="25">
        <v>-266543.84</v>
      </c>
      <c r="H20" s="25">
        <f>SUM(E20-G20)</f>
        <v>-40665.04999999999</v>
      </c>
      <c r="I20" s="71">
        <f t="shared" si="1"/>
        <v>115.25642085744694</v>
      </c>
    </row>
    <row r="21" spans="1:9" ht="12.75">
      <c r="A21" s="3" t="s">
        <v>31</v>
      </c>
      <c r="B21" s="20" t="s">
        <v>32</v>
      </c>
      <c r="C21" s="5">
        <f>SUM(C22,C25,C28)</f>
        <v>2410000</v>
      </c>
      <c r="D21" s="5">
        <f>SUM(D22,D25,D28)</f>
        <v>2410000</v>
      </c>
      <c r="E21" s="5">
        <f>SUM(E22,E25,E28)</f>
        <v>881115.73</v>
      </c>
      <c r="F21" s="56">
        <f t="shared" si="0"/>
        <v>36.56081867219917</v>
      </c>
      <c r="G21" s="5">
        <f>SUM(G22,G25,G28)</f>
        <v>1129499.9900000002</v>
      </c>
      <c r="H21" s="5">
        <f>SUM(H22,H25,H28)</f>
        <v>-248384.26000000004</v>
      </c>
      <c r="I21" s="56">
        <f t="shared" si="1"/>
        <v>78.00936146975971</v>
      </c>
    </row>
    <row r="22" spans="1:9" ht="21.75" customHeight="1">
      <c r="A22" s="21" t="s">
        <v>33</v>
      </c>
      <c r="B22" s="84" t="s">
        <v>34</v>
      </c>
      <c r="C22" s="11">
        <f>SUM(C23:C24)</f>
        <v>2200000</v>
      </c>
      <c r="D22" s="11">
        <f>SUM(D23:D24)</f>
        <v>2200000</v>
      </c>
      <c r="E22" s="11">
        <f>SUM(E23:E24)</f>
        <v>737309.63</v>
      </c>
      <c r="F22" s="60">
        <f t="shared" si="0"/>
        <v>33.51407409090909</v>
      </c>
      <c r="G22" s="11">
        <f>SUM(G23:G24)</f>
        <v>1036988.93</v>
      </c>
      <c r="H22" s="11">
        <f>SUM(H23:H24)</f>
        <v>-299679.30000000005</v>
      </c>
      <c r="I22" s="60">
        <f t="shared" si="1"/>
        <v>71.10101262122441</v>
      </c>
    </row>
    <row r="23" spans="1:10" ht="15" customHeight="1">
      <c r="A23" s="23" t="s">
        <v>35</v>
      </c>
      <c r="B23" s="85" t="s">
        <v>36</v>
      </c>
      <c r="C23" s="25">
        <v>2200000</v>
      </c>
      <c r="D23" s="25">
        <v>2200000</v>
      </c>
      <c r="E23" s="25">
        <v>736791.66</v>
      </c>
      <c r="F23" s="71">
        <f t="shared" si="0"/>
        <v>33.49053</v>
      </c>
      <c r="G23" s="25">
        <v>1036988.93</v>
      </c>
      <c r="H23" s="25">
        <f>SUM(E23-G23)</f>
        <v>-300197.27</v>
      </c>
      <c r="I23" s="71">
        <f t="shared" si="1"/>
        <v>71.05106319698127</v>
      </c>
      <c r="J23" s="117"/>
    </row>
    <row r="24" spans="1:9" ht="24" customHeight="1">
      <c r="A24" s="83" t="s">
        <v>173</v>
      </c>
      <c r="B24" s="86" t="s">
        <v>174</v>
      </c>
      <c r="C24" s="25">
        <v>0</v>
      </c>
      <c r="D24" s="25">
        <v>0</v>
      </c>
      <c r="E24" s="25">
        <v>517.97</v>
      </c>
      <c r="F24" s="66"/>
      <c r="G24" s="25">
        <v>0</v>
      </c>
      <c r="H24" s="25">
        <f>SUM(E24-G24)</f>
        <v>517.97</v>
      </c>
      <c r="I24" s="57"/>
    </row>
    <row r="25" spans="1:9" ht="12.75">
      <c r="A25" s="21" t="s">
        <v>37</v>
      </c>
      <c r="B25" s="10" t="s">
        <v>38</v>
      </c>
      <c r="C25" s="11">
        <f>SUM(C26:C27)</f>
        <v>210000</v>
      </c>
      <c r="D25" s="11">
        <f>SUM(D26:D27)</f>
        <v>210000</v>
      </c>
      <c r="E25" s="11">
        <f>SUM(E26:E27)</f>
        <v>116531.1</v>
      </c>
      <c r="F25" s="60">
        <f>SUM(E25/D25)*100</f>
        <v>55.491</v>
      </c>
      <c r="G25" s="11">
        <f>SUM(G26:G27)</f>
        <v>61963.44</v>
      </c>
      <c r="H25" s="25">
        <f>SUM(E25-G25)</f>
        <v>54567.66</v>
      </c>
      <c r="I25" s="60">
        <f>SUM(E25/G25)*100</f>
        <v>188.06428435864763</v>
      </c>
    </row>
    <row r="26" spans="1:10" ht="12.75">
      <c r="A26" s="23" t="s">
        <v>39</v>
      </c>
      <c r="B26" s="24" t="s">
        <v>38</v>
      </c>
      <c r="C26" s="25">
        <v>210000</v>
      </c>
      <c r="D26" s="25">
        <v>210000</v>
      </c>
      <c r="E26" s="25">
        <v>116531.1</v>
      </c>
      <c r="F26" s="71">
        <f>SUM(E26/D26)*100</f>
        <v>55.491</v>
      </c>
      <c r="G26" s="25">
        <v>61963.44</v>
      </c>
      <c r="H26" s="25">
        <f>SUM(E26-G26)</f>
        <v>54567.66</v>
      </c>
      <c r="I26" s="71">
        <f>SUM(E26/G26)*100</f>
        <v>188.06428435864763</v>
      </c>
      <c r="J26" s="117"/>
    </row>
    <row r="27" spans="1:10" ht="22.5">
      <c r="A27" s="23" t="s">
        <v>268</v>
      </c>
      <c r="B27" s="24" t="s">
        <v>269</v>
      </c>
      <c r="C27" s="25">
        <v>0</v>
      </c>
      <c r="D27" s="25">
        <v>0</v>
      </c>
      <c r="E27" s="25">
        <v>0</v>
      </c>
      <c r="F27" s="71">
        <v>0</v>
      </c>
      <c r="G27" s="25">
        <v>0</v>
      </c>
      <c r="H27" s="25">
        <f>SUM(E27-G27)</f>
        <v>0</v>
      </c>
      <c r="I27" s="71">
        <v>0</v>
      </c>
      <c r="J27" s="117"/>
    </row>
    <row r="28" spans="1:10" ht="24">
      <c r="A28" s="21" t="s">
        <v>259</v>
      </c>
      <c r="B28" s="10" t="s">
        <v>261</v>
      </c>
      <c r="C28" s="11">
        <f aca="true" t="shared" si="4" ref="C28:H28">C29</f>
        <v>0</v>
      </c>
      <c r="D28" s="11">
        <f t="shared" si="4"/>
        <v>0</v>
      </c>
      <c r="E28" s="11">
        <f t="shared" si="4"/>
        <v>27275</v>
      </c>
      <c r="F28" s="71">
        <v>0</v>
      </c>
      <c r="G28" s="11">
        <f t="shared" si="4"/>
        <v>30547.62</v>
      </c>
      <c r="H28" s="11">
        <f t="shared" si="4"/>
        <v>-3272.619999999999</v>
      </c>
      <c r="I28" s="71">
        <f>SUM(E28/G28)*100</f>
        <v>89.28682496377786</v>
      </c>
      <c r="J28" s="117"/>
    </row>
    <row r="29" spans="1:10" ht="33.75">
      <c r="A29" s="28" t="s">
        <v>260</v>
      </c>
      <c r="B29" s="24" t="s">
        <v>262</v>
      </c>
      <c r="C29" s="25">
        <v>0</v>
      </c>
      <c r="D29" s="25">
        <v>0</v>
      </c>
      <c r="E29" s="25">
        <v>27275</v>
      </c>
      <c r="F29" s="71">
        <v>0</v>
      </c>
      <c r="G29" s="25">
        <v>30547.62</v>
      </c>
      <c r="H29" s="25">
        <f>SUM(E29-G29)</f>
        <v>-3272.619999999999</v>
      </c>
      <c r="I29" s="71">
        <f>SUM(E29/G29)*100</f>
        <v>89.28682496377786</v>
      </c>
      <c r="J29" s="117"/>
    </row>
    <row r="30" spans="1:9" ht="16.5" customHeight="1">
      <c r="A30" s="62" t="s">
        <v>153</v>
      </c>
      <c r="B30" s="63" t="s">
        <v>148</v>
      </c>
      <c r="C30" s="5">
        <f aca="true" t="shared" si="5" ref="C30:E31">SUM(C31)</f>
        <v>0</v>
      </c>
      <c r="D30" s="5">
        <f t="shared" si="5"/>
        <v>0</v>
      </c>
      <c r="E30" s="5">
        <f t="shared" si="5"/>
        <v>0</v>
      </c>
      <c r="F30" s="71">
        <v>0</v>
      </c>
      <c r="G30" s="5">
        <f>SUM(G31)</f>
        <v>0</v>
      </c>
      <c r="H30" s="5">
        <f>SUM(H31)</f>
        <v>0</v>
      </c>
      <c r="I30" s="56">
        <v>0</v>
      </c>
    </row>
    <row r="31" spans="1:9" ht="12.75">
      <c r="A31" s="58" t="s">
        <v>152</v>
      </c>
      <c r="B31" s="69" t="s">
        <v>149</v>
      </c>
      <c r="C31" s="11">
        <f t="shared" si="5"/>
        <v>0</v>
      </c>
      <c r="D31" s="11">
        <f t="shared" si="5"/>
        <v>0</v>
      </c>
      <c r="E31" s="11">
        <f t="shared" si="5"/>
        <v>0</v>
      </c>
      <c r="F31" s="71">
        <v>0</v>
      </c>
      <c r="G31" s="11">
        <f>SUM(G32)</f>
        <v>0</v>
      </c>
      <c r="H31" s="11">
        <f>SUM(H32)</f>
        <v>0</v>
      </c>
      <c r="I31" s="60">
        <v>0</v>
      </c>
    </row>
    <row r="32" spans="1:9" ht="33.75">
      <c r="A32" s="58" t="s">
        <v>151</v>
      </c>
      <c r="B32" s="69" t="s">
        <v>150</v>
      </c>
      <c r="C32" s="25">
        <v>0</v>
      </c>
      <c r="D32" s="25">
        <v>0</v>
      </c>
      <c r="E32" s="25">
        <v>0</v>
      </c>
      <c r="F32" s="71">
        <v>0</v>
      </c>
      <c r="G32" s="25">
        <v>0</v>
      </c>
      <c r="H32" s="25">
        <f>SUM(E32-G32)</f>
        <v>0</v>
      </c>
      <c r="I32" s="71">
        <v>0</v>
      </c>
    </row>
    <row r="33" spans="1:9" ht="12.75">
      <c r="A33" s="3" t="s">
        <v>40</v>
      </c>
      <c r="B33" s="20" t="s">
        <v>41</v>
      </c>
      <c r="C33" s="5">
        <f aca="true" t="shared" si="6" ref="C33:H33">SUM(C34)</f>
        <v>800000</v>
      </c>
      <c r="D33" s="5">
        <f t="shared" si="6"/>
        <v>800000</v>
      </c>
      <c r="E33" s="5">
        <f t="shared" si="6"/>
        <v>384340.04</v>
      </c>
      <c r="F33" s="5">
        <f t="shared" si="6"/>
        <v>48.042505</v>
      </c>
      <c r="G33" s="5">
        <f t="shared" si="6"/>
        <v>352764.18</v>
      </c>
      <c r="H33" s="5">
        <f t="shared" si="6"/>
        <v>31575.859999999986</v>
      </c>
      <c r="I33" s="56">
        <f aca="true" t="shared" si="7" ref="I33:I40">SUM(E33/G33)*100</f>
        <v>108.95098249487802</v>
      </c>
    </row>
    <row r="34" spans="1:9" ht="24">
      <c r="A34" s="9" t="s">
        <v>42</v>
      </c>
      <c r="B34" s="22" t="s">
        <v>43</v>
      </c>
      <c r="C34" s="11">
        <f>SUM(C35)</f>
        <v>800000</v>
      </c>
      <c r="D34" s="11">
        <f>SUM(D35)</f>
        <v>800000</v>
      </c>
      <c r="E34" s="11">
        <f>SUM(E35)</f>
        <v>384340.04</v>
      </c>
      <c r="F34" s="57">
        <f>SUM(E34/D34)*100</f>
        <v>48.042505</v>
      </c>
      <c r="G34" s="11">
        <f>SUM(G35)</f>
        <v>352764.18</v>
      </c>
      <c r="H34" s="11">
        <f>SUM(H35)</f>
        <v>31575.859999999986</v>
      </c>
      <c r="I34" s="57">
        <f t="shared" si="7"/>
        <v>108.95098249487802</v>
      </c>
    </row>
    <row r="35" spans="1:9" ht="33.75">
      <c r="A35" s="28" t="s">
        <v>44</v>
      </c>
      <c r="B35" s="24" t="s">
        <v>45</v>
      </c>
      <c r="C35" s="25">
        <v>800000</v>
      </c>
      <c r="D35" s="25">
        <v>800000</v>
      </c>
      <c r="E35" s="25">
        <v>384340.04</v>
      </c>
      <c r="F35" s="71">
        <f>SUM(E35/D35)*100</f>
        <v>48.042505</v>
      </c>
      <c r="G35" s="25">
        <v>352764.18</v>
      </c>
      <c r="H35" s="25">
        <f aca="true" t="shared" si="8" ref="H35:H40">SUM(E35-G35)</f>
        <v>31575.859999999986</v>
      </c>
      <c r="I35" s="71">
        <f t="shared" si="7"/>
        <v>108.95098249487802</v>
      </c>
    </row>
    <row r="36" spans="1:9" ht="38.25">
      <c r="A36" s="3" t="s">
        <v>154</v>
      </c>
      <c r="B36" s="27" t="s">
        <v>46</v>
      </c>
      <c r="C36" s="5">
        <f>SUM(C39)</f>
        <v>0</v>
      </c>
      <c r="D36" s="5">
        <f>SUM(D39)</f>
        <v>0</v>
      </c>
      <c r="E36" s="5">
        <f>SUM(E39)</f>
        <v>0.74</v>
      </c>
      <c r="F36" s="71">
        <v>0</v>
      </c>
      <c r="G36" s="5">
        <f>SUM(G37)</f>
        <v>259.58</v>
      </c>
      <c r="H36" s="25">
        <f t="shared" si="8"/>
        <v>-258.84</v>
      </c>
      <c r="I36" s="71">
        <f t="shared" si="7"/>
        <v>0.28507589182525617</v>
      </c>
    </row>
    <row r="37" spans="1:9" ht="12.75">
      <c r="A37" s="89" t="s">
        <v>338</v>
      </c>
      <c r="B37" s="92" t="s">
        <v>339</v>
      </c>
      <c r="C37" s="5">
        <f>SUM(C38)</f>
        <v>0</v>
      </c>
      <c r="D37" s="5">
        <f>SUM(D38)</f>
        <v>0</v>
      </c>
      <c r="E37" s="5">
        <f>SUM(E38)</f>
        <v>0</v>
      </c>
      <c r="F37" s="71">
        <v>0</v>
      </c>
      <c r="G37" s="5">
        <f>SUM(G38)</f>
        <v>259.58</v>
      </c>
      <c r="H37" s="25">
        <f t="shared" si="8"/>
        <v>-259.58</v>
      </c>
      <c r="I37" s="71">
        <f t="shared" si="7"/>
        <v>0</v>
      </c>
    </row>
    <row r="38" spans="1:9" ht="12.75">
      <c r="A38" s="91" t="s">
        <v>340</v>
      </c>
      <c r="B38" s="94" t="s">
        <v>341</v>
      </c>
      <c r="C38" s="38">
        <v>0</v>
      </c>
      <c r="D38" s="38">
        <v>0</v>
      </c>
      <c r="E38" s="5">
        <v>0</v>
      </c>
      <c r="F38" s="71">
        <v>0</v>
      </c>
      <c r="G38" s="38">
        <v>259.58</v>
      </c>
      <c r="H38" s="25">
        <f t="shared" si="8"/>
        <v>-259.58</v>
      </c>
      <c r="I38" s="71">
        <f t="shared" si="7"/>
        <v>0</v>
      </c>
    </row>
    <row r="39" spans="1:9" ht="24.75" customHeight="1">
      <c r="A39" s="89" t="s">
        <v>270</v>
      </c>
      <c r="B39" s="92" t="s">
        <v>271</v>
      </c>
      <c r="C39" s="11">
        <f>C40</f>
        <v>0</v>
      </c>
      <c r="D39" s="11">
        <f>D40</f>
        <v>0</v>
      </c>
      <c r="E39" s="11">
        <f>E40</f>
        <v>0.74</v>
      </c>
      <c r="F39" s="71">
        <v>0</v>
      </c>
      <c r="G39" s="11">
        <f>G40</f>
        <v>0</v>
      </c>
      <c r="H39" s="25">
        <f t="shared" si="8"/>
        <v>0.74</v>
      </c>
      <c r="I39" s="71">
        <v>0</v>
      </c>
    </row>
    <row r="40" spans="1:9" ht="21.75" customHeight="1">
      <c r="A40" s="91" t="s">
        <v>273</v>
      </c>
      <c r="B40" s="94" t="s">
        <v>272</v>
      </c>
      <c r="C40" s="25">
        <v>0</v>
      </c>
      <c r="D40" s="25">
        <v>0</v>
      </c>
      <c r="E40" s="25">
        <v>0.74</v>
      </c>
      <c r="F40" s="71">
        <v>0</v>
      </c>
      <c r="G40" s="25">
        <v>0</v>
      </c>
      <c r="H40" s="25">
        <f t="shared" si="8"/>
        <v>0.74</v>
      </c>
      <c r="I40" s="71">
        <v>0</v>
      </c>
    </row>
    <row r="41" spans="1:9" ht="12.75">
      <c r="A41" s="29"/>
      <c r="B41" s="7" t="s">
        <v>47</v>
      </c>
      <c r="C41" s="30">
        <f>SUM(C42+C53+C60+C64+C76+C93)</f>
        <v>9873609.71</v>
      </c>
      <c r="D41" s="30">
        <f>SUM(D42+D53+D60+D64+D76+D93)</f>
        <v>9873609.71</v>
      </c>
      <c r="E41" s="30">
        <f>SUM(E42+E53+E60+E64+E76+E93)</f>
        <v>4515165.93</v>
      </c>
      <c r="F41" s="82">
        <f>SUM(E41/D41)*100</f>
        <v>45.729637514707875</v>
      </c>
      <c r="G41" s="30">
        <f>SUM(G42+G53+G60+G64+G76+G93)</f>
        <v>4997016.86</v>
      </c>
      <c r="H41" s="30">
        <f>SUM(H42+H53+H60+H64+H76+H93)</f>
        <v>-481850.9299999997</v>
      </c>
      <c r="I41" s="82">
        <f>SUM(E41/G41)*100</f>
        <v>90.35722825237775</v>
      </c>
    </row>
    <row r="42" spans="1:9" ht="38.25">
      <c r="A42" s="3" t="s">
        <v>48</v>
      </c>
      <c r="B42" s="31" t="s">
        <v>49</v>
      </c>
      <c r="C42" s="5">
        <f>SUM(C43,C47,C50)</f>
        <v>1320000</v>
      </c>
      <c r="D42" s="5">
        <f>SUM(D43,D50)+D47</f>
        <v>1320000</v>
      </c>
      <c r="E42" s="5">
        <f>SUM(E43,E50)+E47</f>
        <v>402318.93</v>
      </c>
      <c r="F42" s="56">
        <f>SUM(E42/D42)*100</f>
        <v>30.478706818181816</v>
      </c>
      <c r="G42" s="5">
        <f>SUM(G43,G50)+G47</f>
        <v>665832.8</v>
      </c>
      <c r="H42" s="5">
        <f>SUM(H43+H50+H47)</f>
        <v>-263513.87</v>
      </c>
      <c r="I42" s="56">
        <f>SUM(E42/G42)*100</f>
        <v>60.423417110121335</v>
      </c>
    </row>
    <row r="43" spans="1:9" ht="60">
      <c r="A43" s="9" t="s">
        <v>50</v>
      </c>
      <c r="B43" s="19" t="s">
        <v>51</v>
      </c>
      <c r="C43" s="11">
        <f>SUM(C44)</f>
        <v>670000</v>
      </c>
      <c r="D43" s="11">
        <f aca="true" t="shared" si="9" ref="D43:I43">SUM(D44)</f>
        <v>670000</v>
      </c>
      <c r="E43" s="11">
        <f t="shared" si="9"/>
        <v>136075.78</v>
      </c>
      <c r="F43" s="11">
        <f t="shared" si="9"/>
        <v>20.309817910447762</v>
      </c>
      <c r="G43" s="11">
        <f t="shared" si="9"/>
        <v>246027.09</v>
      </c>
      <c r="H43" s="11">
        <f t="shared" si="9"/>
        <v>-109951.31</v>
      </c>
      <c r="I43" s="11">
        <f t="shared" si="9"/>
        <v>55.30926695917917</v>
      </c>
    </row>
    <row r="44" spans="1:9" ht="45">
      <c r="A44" s="26" t="s">
        <v>52</v>
      </c>
      <c r="B44" s="13" t="s">
        <v>53</v>
      </c>
      <c r="C44" s="14">
        <f>SUM(C45:C46)</f>
        <v>670000</v>
      </c>
      <c r="D44" s="14">
        <f>SUM(D45:D46)</f>
        <v>670000</v>
      </c>
      <c r="E44" s="14">
        <f>SUM(E45:E46)</f>
        <v>136075.78</v>
      </c>
      <c r="F44" s="61">
        <f>SUM(E44/D44)*100</f>
        <v>20.309817910447762</v>
      </c>
      <c r="G44" s="14">
        <v>246027.09</v>
      </c>
      <c r="H44" s="14">
        <f>SUM(H45:H46)</f>
        <v>-109951.31</v>
      </c>
      <c r="I44" s="61">
        <f>SUM(E44/G44)*100</f>
        <v>55.30926695917917</v>
      </c>
    </row>
    <row r="45" spans="1:9" ht="58.5" customHeight="1">
      <c r="A45" s="26" t="s">
        <v>245</v>
      </c>
      <c r="B45" s="113" t="s">
        <v>246</v>
      </c>
      <c r="C45" s="14">
        <v>520000</v>
      </c>
      <c r="D45" s="14">
        <v>520000</v>
      </c>
      <c r="E45" s="14">
        <v>121668.46</v>
      </c>
      <c r="F45" s="61">
        <f>SUM(E45/D45)*100</f>
        <v>23.39778076923077</v>
      </c>
      <c r="G45" s="14">
        <v>186520.54</v>
      </c>
      <c r="H45" s="14">
        <f>SUM(E45-G45)</f>
        <v>-64852.08</v>
      </c>
      <c r="I45" s="61">
        <f>E45/G45*100</f>
        <v>65.23059605124455</v>
      </c>
    </row>
    <row r="46" spans="1:9" ht="60" customHeight="1">
      <c r="A46" s="28" t="s">
        <v>54</v>
      </c>
      <c r="B46" s="24" t="s">
        <v>55</v>
      </c>
      <c r="C46" s="25">
        <v>150000</v>
      </c>
      <c r="D46" s="25">
        <v>150000</v>
      </c>
      <c r="E46" s="25">
        <v>14407.32</v>
      </c>
      <c r="F46" s="71">
        <f>SUM(E46/D46)*100</f>
        <v>9.60488</v>
      </c>
      <c r="G46" s="25">
        <v>59506.55</v>
      </c>
      <c r="H46" s="25">
        <f>SUM(E46-G46)</f>
        <v>-45099.23</v>
      </c>
      <c r="I46" s="71">
        <f>SUM(E46/G46)*100</f>
        <v>24.211317913742267</v>
      </c>
    </row>
    <row r="47" spans="1:9" ht="24">
      <c r="A47" s="18" t="s">
        <v>278</v>
      </c>
      <c r="B47" s="19" t="s">
        <v>281</v>
      </c>
      <c r="C47" s="11">
        <f>SUM(C48)</f>
        <v>35000</v>
      </c>
      <c r="D47" s="11">
        <f>D48</f>
        <v>35000</v>
      </c>
      <c r="E47" s="11">
        <f>E48</f>
        <v>19500</v>
      </c>
      <c r="F47" s="60">
        <f>E47/D47*100</f>
        <v>55.714285714285715</v>
      </c>
      <c r="G47" s="11">
        <f>SUM(G48)</f>
        <v>31700</v>
      </c>
      <c r="H47" s="11">
        <f>E47-G47</f>
        <v>-12200</v>
      </c>
      <c r="I47" s="71">
        <f>SUM(E47/G47)*100</f>
        <v>61.51419558359621</v>
      </c>
    </row>
    <row r="48" spans="1:9" ht="33.75">
      <c r="A48" s="18" t="s">
        <v>279</v>
      </c>
      <c r="B48" s="13" t="s">
        <v>282</v>
      </c>
      <c r="C48" s="14">
        <f>SUM(C49)</f>
        <v>35000</v>
      </c>
      <c r="D48" s="14">
        <f>D49</f>
        <v>35000</v>
      </c>
      <c r="E48" s="14">
        <f>E49</f>
        <v>19500</v>
      </c>
      <c r="F48" s="61">
        <f>E48/D48*100</f>
        <v>55.714285714285715</v>
      </c>
      <c r="G48" s="14">
        <f>SUM(G49)</f>
        <v>31700</v>
      </c>
      <c r="H48" s="14">
        <f>E48-G48</f>
        <v>-12200</v>
      </c>
      <c r="I48" s="71">
        <f>SUM(E48/G48)*100</f>
        <v>61.51419558359621</v>
      </c>
    </row>
    <row r="49" spans="1:9" ht="33.75">
      <c r="A49" s="12" t="s">
        <v>280</v>
      </c>
      <c r="B49" s="13" t="s">
        <v>283</v>
      </c>
      <c r="C49" s="14">
        <v>35000</v>
      </c>
      <c r="D49" s="14">
        <v>35000</v>
      </c>
      <c r="E49" s="14">
        <v>19500</v>
      </c>
      <c r="F49" s="61">
        <f>E49/D49*100</f>
        <v>55.714285714285715</v>
      </c>
      <c r="G49" s="14">
        <v>31700</v>
      </c>
      <c r="H49" s="14">
        <f>E49-G49</f>
        <v>-12200</v>
      </c>
      <c r="I49" s="71">
        <f>SUM(E49/G49)*100</f>
        <v>61.51419558359621</v>
      </c>
    </row>
    <row r="50" spans="1:9" ht="60">
      <c r="A50" s="18" t="s">
        <v>56</v>
      </c>
      <c r="B50" s="19" t="s">
        <v>57</v>
      </c>
      <c r="C50" s="11">
        <f>SUM(C51)</f>
        <v>615000</v>
      </c>
      <c r="D50" s="11">
        <f aca="true" t="shared" si="10" ref="D50:H51">SUM(D51)</f>
        <v>615000</v>
      </c>
      <c r="E50" s="11">
        <f t="shared" si="10"/>
        <v>246743.15</v>
      </c>
      <c r="F50" s="57">
        <f aca="true" t="shared" si="11" ref="F50:F55">SUM(E50/D50)*100</f>
        <v>40.12083739837398</v>
      </c>
      <c r="G50" s="11">
        <f t="shared" si="10"/>
        <v>388105.71</v>
      </c>
      <c r="H50" s="11">
        <f t="shared" si="10"/>
        <v>-141362.56000000003</v>
      </c>
      <c r="I50" s="57">
        <f aca="true" t="shared" si="12" ref="I50:I59">SUM(E50/G50)*100</f>
        <v>63.57627410325913</v>
      </c>
    </row>
    <row r="51" spans="1:9" ht="56.25">
      <c r="A51" s="18" t="s">
        <v>58</v>
      </c>
      <c r="B51" s="13" t="s">
        <v>59</v>
      </c>
      <c r="C51" s="14">
        <f>SUM(C52)</f>
        <v>615000</v>
      </c>
      <c r="D51" s="14">
        <f t="shared" si="10"/>
        <v>615000</v>
      </c>
      <c r="E51" s="14">
        <f t="shared" si="10"/>
        <v>246743.15</v>
      </c>
      <c r="F51" s="57">
        <f t="shared" si="11"/>
        <v>40.12083739837398</v>
      </c>
      <c r="G51" s="14">
        <f t="shared" si="10"/>
        <v>388105.71</v>
      </c>
      <c r="H51" s="14">
        <f t="shared" si="10"/>
        <v>-141362.56000000003</v>
      </c>
      <c r="I51" s="57">
        <f t="shared" si="12"/>
        <v>63.57627410325913</v>
      </c>
    </row>
    <row r="52" spans="1:9" ht="56.25">
      <c r="A52" s="12" t="s">
        <v>60</v>
      </c>
      <c r="B52" s="13" t="s">
        <v>61</v>
      </c>
      <c r="C52" s="14">
        <v>615000</v>
      </c>
      <c r="D52" s="14">
        <v>615000</v>
      </c>
      <c r="E52" s="14">
        <v>246743.15</v>
      </c>
      <c r="F52" s="61">
        <f t="shared" si="11"/>
        <v>40.12083739837398</v>
      </c>
      <c r="G52" s="14">
        <v>388105.71</v>
      </c>
      <c r="H52" s="14">
        <f>SUM(E52-G52)</f>
        <v>-141362.56000000003</v>
      </c>
      <c r="I52" s="61">
        <f t="shared" si="12"/>
        <v>63.57627410325913</v>
      </c>
    </row>
    <row r="53" spans="1:9" ht="27" customHeight="1">
      <c r="A53" s="3" t="s">
        <v>62</v>
      </c>
      <c r="B53" s="31" t="s">
        <v>63</v>
      </c>
      <c r="C53" s="5">
        <f aca="true" t="shared" si="13" ref="C53:H53">SUM(C54)</f>
        <v>39600</v>
      </c>
      <c r="D53" s="5">
        <f t="shared" si="13"/>
        <v>39600</v>
      </c>
      <c r="E53" s="5">
        <f t="shared" si="13"/>
        <v>178411.07</v>
      </c>
      <c r="F53" s="56">
        <f t="shared" si="11"/>
        <v>450.53300505050504</v>
      </c>
      <c r="G53" s="5">
        <f t="shared" si="13"/>
        <v>28647.420000000002</v>
      </c>
      <c r="H53" s="5">
        <f t="shared" si="13"/>
        <v>149763.65000000002</v>
      </c>
      <c r="I53" s="56">
        <f t="shared" si="12"/>
        <v>622.782330834679</v>
      </c>
    </row>
    <row r="54" spans="1:9" ht="12.75">
      <c r="A54" s="9" t="s">
        <v>64</v>
      </c>
      <c r="B54" s="22" t="s">
        <v>65</v>
      </c>
      <c r="C54" s="11">
        <f>SUM(C55:C57)</f>
        <v>39600</v>
      </c>
      <c r="D54" s="11">
        <f>SUM(D55:D57)</f>
        <v>39600</v>
      </c>
      <c r="E54" s="11">
        <f>SUM(E55:E57)</f>
        <v>178411.07</v>
      </c>
      <c r="F54" s="57">
        <f t="shared" si="11"/>
        <v>450.53300505050504</v>
      </c>
      <c r="G54" s="11">
        <f>SUM(G55:G59)</f>
        <v>28647.420000000002</v>
      </c>
      <c r="H54" s="11">
        <f>SUM(H55:H57)</f>
        <v>149763.65000000002</v>
      </c>
      <c r="I54" s="57">
        <f t="shared" si="12"/>
        <v>622.782330834679</v>
      </c>
    </row>
    <row r="55" spans="1:9" ht="22.5">
      <c r="A55" s="23" t="s">
        <v>66</v>
      </c>
      <c r="B55" s="24" t="s">
        <v>67</v>
      </c>
      <c r="C55" s="25">
        <v>28100</v>
      </c>
      <c r="D55" s="25">
        <v>28100</v>
      </c>
      <c r="E55" s="25">
        <v>27138.34</v>
      </c>
      <c r="F55" s="71">
        <f t="shared" si="11"/>
        <v>96.57772241992882</v>
      </c>
      <c r="G55" s="25">
        <v>20073.45</v>
      </c>
      <c r="H55" s="25">
        <f>SUM(E55-G55)</f>
        <v>7064.889999999999</v>
      </c>
      <c r="I55" s="71">
        <f t="shared" si="12"/>
        <v>135.19519564399744</v>
      </c>
    </row>
    <row r="56" spans="1:9" ht="12.75">
      <c r="A56" s="65" t="s">
        <v>156</v>
      </c>
      <c r="B56" s="67" t="s">
        <v>155</v>
      </c>
      <c r="C56" s="25">
        <v>1200</v>
      </c>
      <c r="D56" s="25">
        <v>1200</v>
      </c>
      <c r="E56" s="25">
        <v>0</v>
      </c>
      <c r="F56" s="71">
        <f aca="true" t="shared" si="14" ref="F56:F64">SUM(E56/D56)*100</f>
        <v>0</v>
      </c>
      <c r="G56" s="25">
        <v>821.88</v>
      </c>
      <c r="H56" s="25">
        <f>SUM(E56-G56)</f>
        <v>-821.88</v>
      </c>
      <c r="I56" s="71">
        <f t="shared" si="12"/>
        <v>0</v>
      </c>
    </row>
    <row r="57" spans="1:9" ht="12.75">
      <c r="A57" s="23" t="s">
        <v>68</v>
      </c>
      <c r="B57" s="24" t="s">
        <v>69</v>
      </c>
      <c r="C57" s="14">
        <f>SUM(C58)</f>
        <v>10300</v>
      </c>
      <c r="D57" s="14">
        <f>SUM(D58)</f>
        <v>10300</v>
      </c>
      <c r="E57" s="14">
        <f>SUM(E58:E59)</f>
        <v>151272.73</v>
      </c>
      <c r="F57" s="71">
        <f t="shared" si="14"/>
        <v>1468.6672815533982</v>
      </c>
      <c r="G57" s="25">
        <v>7752.09</v>
      </c>
      <c r="H57" s="25">
        <f>SUM(E57-G57)</f>
        <v>143520.64</v>
      </c>
      <c r="I57" s="71">
        <f t="shared" si="12"/>
        <v>1951.379950439172</v>
      </c>
    </row>
    <row r="58" spans="1:9" ht="12.75">
      <c r="A58" s="23" t="s">
        <v>292</v>
      </c>
      <c r="B58" s="24" t="s">
        <v>293</v>
      </c>
      <c r="C58" s="25">
        <v>10300</v>
      </c>
      <c r="D58" s="25">
        <v>10300</v>
      </c>
      <c r="E58" s="25">
        <v>4674.7</v>
      </c>
      <c r="F58" s="71">
        <f t="shared" si="14"/>
        <v>45.38543689320388</v>
      </c>
      <c r="G58" s="25">
        <v>0</v>
      </c>
      <c r="H58" s="25">
        <f>SUM(E58-G58)</f>
        <v>4674.7</v>
      </c>
      <c r="I58" s="71">
        <v>0</v>
      </c>
    </row>
    <row r="59" spans="1:9" ht="15" customHeight="1">
      <c r="A59" s="23" t="s">
        <v>311</v>
      </c>
      <c r="B59" s="127" t="s">
        <v>312</v>
      </c>
      <c r="C59" s="25">
        <v>0</v>
      </c>
      <c r="D59" s="25">
        <v>0</v>
      </c>
      <c r="E59" s="25">
        <v>146598.03</v>
      </c>
      <c r="F59" s="71">
        <v>0</v>
      </c>
      <c r="G59" s="25">
        <v>0</v>
      </c>
      <c r="H59" s="25">
        <f>SUM(E59-G59)</f>
        <v>146598.03</v>
      </c>
      <c r="I59" s="71">
        <v>0</v>
      </c>
    </row>
    <row r="60" spans="1:9" ht="25.5">
      <c r="A60" s="15" t="s">
        <v>70</v>
      </c>
      <c r="B60" s="16" t="s">
        <v>323</v>
      </c>
      <c r="C60" s="5">
        <f>SUM(C61)</f>
        <v>6842508</v>
      </c>
      <c r="D60" s="5">
        <f aca="true" t="shared" si="15" ref="D60:H62">SUM(D61)</f>
        <v>6842508</v>
      </c>
      <c r="E60" s="5">
        <f t="shared" si="15"/>
        <v>3111916.94</v>
      </c>
      <c r="F60" s="56">
        <f t="shared" si="14"/>
        <v>45.47918599437516</v>
      </c>
      <c r="G60" s="5">
        <f t="shared" si="15"/>
        <v>2753749.26</v>
      </c>
      <c r="H60" s="5">
        <f t="shared" si="15"/>
        <v>358167.68000000017</v>
      </c>
      <c r="I60" s="56">
        <f aca="true" t="shared" si="16" ref="I60:I69">SUM(E60/G60)*100</f>
        <v>113.00654657279871</v>
      </c>
    </row>
    <row r="61" spans="1:9" ht="12.75">
      <c r="A61" s="18" t="s">
        <v>71</v>
      </c>
      <c r="B61" s="19" t="s">
        <v>72</v>
      </c>
      <c r="C61" s="11">
        <f>SUM(C62)</f>
        <v>6842508</v>
      </c>
      <c r="D61" s="11">
        <f t="shared" si="15"/>
        <v>6842508</v>
      </c>
      <c r="E61" s="11">
        <f t="shared" si="15"/>
        <v>3111916.94</v>
      </c>
      <c r="F61" s="57">
        <f t="shared" si="14"/>
        <v>45.47918599437516</v>
      </c>
      <c r="G61" s="11">
        <f t="shared" si="15"/>
        <v>2753749.26</v>
      </c>
      <c r="H61" s="11">
        <f t="shared" si="15"/>
        <v>358167.68000000017</v>
      </c>
      <c r="I61" s="57">
        <f t="shared" si="16"/>
        <v>113.00654657279871</v>
      </c>
    </row>
    <row r="62" spans="1:9" ht="12.75">
      <c r="A62" s="12" t="s">
        <v>73</v>
      </c>
      <c r="B62" s="13" t="s">
        <v>74</v>
      </c>
      <c r="C62" s="14">
        <f>SUM(C63)</f>
        <v>6842508</v>
      </c>
      <c r="D62" s="14">
        <f t="shared" si="15"/>
        <v>6842508</v>
      </c>
      <c r="E62" s="14">
        <f t="shared" si="15"/>
        <v>3111916.94</v>
      </c>
      <c r="F62" s="61">
        <f t="shared" si="14"/>
        <v>45.47918599437516</v>
      </c>
      <c r="G62" s="14">
        <f t="shared" si="15"/>
        <v>2753749.26</v>
      </c>
      <c r="H62" s="14">
        <f t="shared" si="15"/>
        <v>358167.68000000017</v>
      </c>
      <c r="I62" s="61">
        <f t="shared" si="16"/>
        <v>113.00654657279871</v>
      </c>
    </row>
    <row r="63" spans="1:9" ht="22.5">
      <c r="A63" s="23" t="s">
        <v>75</v>
      </c>
      <c r="B63" s="24" t="s">
        <v>76</v>
      </c>
      <c r="C63" s="25">
        <v>6842508</v>
      </c>
      <c r="D63" s="25">
        <v>6842508</v>
      </c>
      <c r="E63" s="25">
        <v>3111916.94</v>
      </c>
      <c r="F63" s="71">
        <f t="shared" si="14"/>
        <v>45.47918599437516</v>
      </c>
      <c r="G63" s="25">
        <v>2753749.26</v>
      </c>
      <c r="H63" s="25">
        <f>SUM(E63-G63)</f>
        <v>358167.68000000017</v>
      </c>
      <c r="I63" s="71">
        <f t="shared" si="16"/>
        <v>113.00654657279871</v>
      </c>
    </row>
    <row r="64" spans="1:9" ht="25.5">
      <c r="A64" s="3" t="s">
        <v>78</v>
      </c>
      <c r="B64" s="20" t="s">
        <v>79</v>
      </c>
      <c r="C64" s="5">
        <f>SUM(C65,C68,C73)</f>
        <v>1345000</v>
      </c>
      <c r="D64" s="5">
        <f>SUM(D65,D68)+D73</f>
        <v>1345000</v>
      </c>
      <c r="E64" s="5">
        <f>SUM(E65,E68)+E73</f>
        <v>638446.28</v>
      </c>
      <c r="F64" s="56">
        <f t="shared" si="14"/>
        <v>47.4681249070632</v>
      </c>
      <c r="G64" s="5">
        <f>SUM(G65,G68)+G73</f>
        <v>1296249.48</v>
      </c>
      <c r="H64" s="5">
        <f>SUM(H65,H68)</f>
        <v>-657803.2</v>
      </c>
      <c r="I64" s="56">
        <f t="shared" si="16"/>
        <v>49.25334897723547</v>
      </c>
    </row>
    <row r="65" spans="1:9" ht="56.25" customHeight="1">
      <c r="A65" s="9" t="s">
        <v>80</v>
      </c>
      <c r="B65" s="19" t="s">
        <v>81</v>
      </c>
      <c r="C65" s="11">
        <f>SUM(C66)</f>
        <v>1000000</v>
      </c>
      <c r="D65" s="11">
        <f aca="true" t="shared" si="17" ref="D65:G66">SUM(D66)</f>
        <v>1000000</v>
      </c>
      <c r="E65" s="11">
        <f t="shared" si="17"/>
        <v>333653</v>
      </c>
      <c r="F65" s="57">
        <f>E65/D65*100</f>
        <v>33.3653</v>
      </c>
      <c r="G65" s="11">
        <f t="shared" si="17"/>
        <v>1044100</v>
      </c>
      <c r="H65" s="11">
        <f>SUM(E65-G65)</f>
        <v>-710447</v>
      </c>
      <c r="I65" s="57">
        <f t="shared" si="16"/>
        <v>31.95603869361172</v>
      </c>
    </row>
    <row r="66" spans="1:9" ht="54.75" customHeight="1">
      <c r="A66" s="26" t="s">
        <v>82</v>
      </c>
      <c r="B66" s="13" t="s">
        <v>83</v>
      </c>
      <c r="C66" s="14">
        <f>SUM(C67)</f>
        <v>1000000</v>
      </c>
      <c r="D66" s="14">
        <f t="shared" si="17"/>
        <v>1000000</v>
      </c>
      <c r="E66" s="14">
        <f t="shared" si="17"/>
        <v>333653</v>
      </c>
      <c r="F66" s="57">
        <f>E66/D66*100</f>
        <v>33.3653</v>
      </c>
      <c r="G66" s="14">
        <f t="shared" si="17"/>
        <v>1044100</v>
      </c>
      <c r="H66" s="11">
        <f>SUM(E66-G66)</f>
        <v>-710447</v>
      </c>
      <c r="I66" s="57">
        <f t="shared" si="16"/>
        <v>31.95603869361172</v>
      </c>
    </row>
    <row r="67" spans="1:9" ht="54.75" customHeight="1">
      <c r="A67" s="28" t="s">
        <v>84</v>
      </c>
      <c r="B67" s="24" t="s">
        <v>85</v>
      </c>
      <c r="C67" s="25">
        <v>1000000</v>
      </c>
      <c r="D67" s="25">
        <v>1000000</v>
      </c>
      <c r="E67" s="25">
        <v>333653</v>
      </c>
      <c r="F67" s="57">
        <f>E67/D67*100</f>
        <v>33.3653</v>
      </c>
      <c r="G67" s="25">
        <v>1044100</v>
      </c>
      <c r="H67" s="11">
        <f>SUM(E67-G67)</f>
        <v>-710447</v>
      </c>
      <c r="I67" s="57">
        <f t="shared" si="16"/>
        <v>31.95603869361172</v>
      </c>
    </row>
    <row r="68" spans="1:10" ht="22.5" customHeight="1">
      <c r="A68" s="9" t="s">
        <v>86</v>
      </c>
      <c r="B68" s="19" t="s">
        <v>87</v>
      </c>
      <c r="C68" s="11">
        <f aca="true" t="shared" si="18" ref="C68:H68">SUM(C69)</f>
        <v>320000</v>
      </c>
      <c r="D68" s="11">
        <f t="shared" si="18"/>
        <v>320000</v>
      </c>
      <c r="E68" s="11">
        <f t="shared" si="18"/>
        <v>295320.78</v>
      </c>
      <c r="F68" s="60">
        <f>SUM(E68/D68)*100</f>
        <v>92.28774375</v>
      </c>
      <c r="G68" s="11">
        <f t="shared" si="18"/>
        <v>220118.93</v>
      </c>
      <c r="H68" s="11">
        <f t="shared" si="18"/>
        <v>52643.8</v>
      </c>
      <c r="I68" s="60">
        <f t="shared" si="16"/>
        <v>134.16419024024876</v>
      </c>
      <c r="J68" s="116"/>
    </row>
    <row r="69" spans="1:9" ht="22.5">
      <c r="A69" s="26" t="s">
        <v>88</v>
      </c>
      <c r="B69" s="13" t="s">
        <v>89</v>
      </c>
      <c r="C69" s="14">
        <f>SUM(C71:C72)+C70</f>
        <v>320000</v>
      </c>
      <c r="D69" s="14">
        <f>SUM(D71:D72)+D70</f>
        <v>320000</v>
      </c>
      <c r="E69" s="14">
        <f>SUM(E71:E72)+E70</f>
        <v>295320.78</v>
      </c>
      <c r="F69" s="61">
        <f>SUM(E69/D69)*100</f>
        <v>92.28774375</v>
      </c>
      <c r="G69" s="14">
        <f>SUM(G71:G72)+G70</f>
        <v>220118.93</v>
      </c>
      <c r="H69" s="14">
        <f>SUM(H71:H72)+H70+H73</f>
        <v>52643.8</v>
      </c>
      <c r="I69" s="61">
        <f t="shared" si="16"/>
        <v>134.16419024024876</v>
      </c>
    </row>
    <row r="70" spans="1:9" ht="46.5" customHeight="1">
      <c r="A70" s="28" t="s">
        <v>247</v>
      </c>
      <c r="B70" s="24" t="s">
        <v>248</v>
      </c>
      <c r="C70" s="25">
        <v>120000</v>
      </c>
      <c r="D70" s="25">
        <v>120000</v>
      </c>
      <c r="E70" s="25">
        <v>238375.78</v>
      </c>
      <c r="F70" s="61">
        <f>SUM(E70/D70)*100</f>
        <v>198.64648333333332</v>
      </c>
      <c r="G70" s="25">
        <v>81792.93</v>
      </c>
      <c r="H70" s="25">
        <f>SUM(E70-G70)</f>
        <v>156582.85</v>
      </c>
      <c r="I70" s="71">
        <f>E70/H70*100</f>
        <v>152.23619955825302</v>
      </c>
    </row>
    <row r="71" spans="1:9" ht="38.25" customHeight="1">
      <c r="A71" s="28" t="s">
        <v>90</v>
      </c>
      <c r="B71" s="24" t="s">
        <v>91</v>
      </c>
      <c r="C71" s="25">
        <v>0</v>
      </c>
      <c r="D71" s="25">
        <v>0</v>
      </c>
      <c r="E71" s="25">
        <v>0</v>
      </c>
      <c r="F71" s="71">
        <v>0</v>
      </c>
      <c r="G71" s="25">
        <v>0</v>
      </c>
      <c r="H71" s="25">
        <f>SUM(E71-G71)</f>
        <v>0</v>
      </c>
      <c r="I71" s="71">
        <v>0</v>
      </c>
    </row>
    <row r="72" spans="1:9" ht="34.5" customHeight="1">
      <c r="A72" s="28" t="s">
        <v>92</v>
      </c>
      <c r="B72" s="24" t="s">
        <v>93</v>
      </c>
      <c r="C72" s="25">
        <v>200000</v>
      </c>
      <c r="D72" s="25">
        <v>200000</v>
      </c>
      <c r="E72" s="25">
        <v>56945</v>
      </c>
      <c r="F72" s="71">
        <f>SUM(E72/D72)*100</f>
        <v>28.4725</v>
      </c>
      <c r="G72" s="25">
        <v>138326</v>
      </c>
      <c r="H72" s="25">
        <f>SUM(E72-G72)</f>
        <v>-81381</v>
      </c>
      <c r="I72" s="71">
        <f>SUM(E72/G72)*100</f>
        <v>41.16724260081258</v>
      </c>
    </row>
    <row r="73" spans="1:9" ht="44.25" customHeight="1">
      <c r="A73" s="26" t="s">
        <v>284</v>
      </c>
      <c r="B73" s="13" t="s">
        <v>287</v>
      </c>
      <c r="C73" s="14">
        <f>SUM(C74)</f>
        <v>25000</v>
      </c>
      <c r="D73" s="14">
        <f>D74</f>
        <v>25000</v>
      </c>
      <c r="E73" s="14">
        <f>E74</f>
        <v>9472.5</v>
      </c>
      <c r="F73" s="61">
        <f>E73/D73*100</f>
        <v>37.89</v>
      </c>
      <c r="G73" s="14">
        <f>SUM(G74)</f>
        <v>32030.55</v>
      </c>
      <c r="H73" s="14">
        <f>E73-G73</f>
        <v>-22558.05</v>
      </c>
      <c r="I73" s="71">
        <f>SUM(E73/G73)*100</f>
        <v>29.573329212267662</v>
      </c>
    </row>
    <row r="74" spans="1:9" ht="45" customHeight="1">
      <c r="A74" s="28" t="s">
        <v>285</v>
      </c>
      <c r="B74" s="24" t="s">
        <v>288</v>
      </c>
      <c r="C74" s="25">
        <f>SUM(C75:C75)</f>
        <v>25000</v>
      </c>
      <c r="D74" s="25">
        <f>SUM(D75)</f>
        <v>25000</v>
      </c>
      <c r="E74" s="25">
        <f>SUM(E75)</f>
        <v>9472.5</v>
      </c>
      <c r="F74" s="25">
        <f>SUM(F75)</f>
        <v>37.89</v>
      </c>
      <c r="G74" s="25">
        <f>SUM(G75)</f>
        <v>32030.55</v>
      </c>
      <c r="H74" s="25">
        <f>SUM(H75)</f>
        <v>-22558.05</v>
      </c>
      <c r="I74" s="71">
        <f>SUM(E74/G74)*100</f>
        <v>29.573329212267662</v>
      </c>
    </row>
    <row r="75" spans="1:9" ht="66.75" customHeight="1">
      <c r="A75" s="28" t="s">
        <v>286</v>
      </c>
      <c r="B75" s="112" t="s">
        <v>289</v>
      </c>
      <c r="C75" s="25">
        <v>25000</v>
      </c>
      <c r="D75" s="25">
        <v>25000</v>
      </c>
      <c r="E75" s="25">
        <v>9472.5</v>
      </c>
      <c r="F75" s="71">
        <f>E75/D75*100</f>
        <v>37.89</v>
      </c>
      <c r="G75" s="25">
        <v>32030.55</v>
      </c>
      <c r="H75" s="25">
        <f>E75-G75</f>
        <v>-22558.05</v>
      </c>
      <c r="I75" s="71">
        <f>SUM(E75/G75)*100</f>
        <v>29.573329212267662</v>
      </c>
    </row>
    <row r="76" spans="1:9" ht="17.25" customHeight="1">
      <c r="A76" s="3" t="s">
        <v>94</v>
      </c>
      <c r="B76" s="31" t="s">
        <v>95</v>
      </c>
      <c r="C76" s="5">
        <f>SUM(C80,C82,C84,C87,C88,C90,C91)</f>
        <v>326501.71</v>
      </c>
      <c r="D76" s="5">
        <f>SUM(D80,D84,D87,D88,D90,D91)+D78+D82+D79</f>
        <v>326501.71</v>
      </c>
      <c r="E76" s="5">
        <f>SUM(E80,E84,E87,E88,E90,E91)+E78+E82+E79</f>
        <v>180994.56</v>
      </c>
      <c r="F76" s="56">
        <f>SUM(E76/D76)*100</f>
        <v>55.43449068000287</v>
      </c>
      <c r="G76" s="5">
        <f>SUM(G80,G84,G87,G88,G90,G91)+G78+G82+G79</f>
        <v>252537.9</v>
      </c>
      <c r="H76" s="5">
        <f>SUM(H80,H84,H87,H88,H90,H91)+H78+H82+H79</f>
        <v>-71543.34</v>
      </c>
      <c r="I76" s="56">
        <f>SUM(E76/G76)*100</f>
        <v>71.67025622688713</v>
      </c>
    </row>
    <row r="77" spans="1:9" ht="27.75" customHeight="1">
      <c r="A77" s="21" t="s">
        <v>255</v>
      </c>
      <c r="B77" s="114" t="s">
        <v>253</v>
      </c>
      <c r="C77" s="38">
        <v>0</v>
      </c>
      <c r="D77" s="38">
        <f>D78+D79</f>
        <v>0</v>
      </c>
      <c r="E77" s="38">
        <f>E78+E79</f>
        <v>0</v>
      </c>
      <c r="F77" s="56">
        <v>0</v>
      </c>
      <c r="G77" s="38">
        <f>G78</f>
        <v>0</v>
      </c>
      <c r="H77" s="38">
        <f>H78</f>
        <v>0</v>
      </c>
      <c r="I77" s="56">
        <v>0</v>
      </c>
    </row>
    <row r="78" spans="1:9" ht="63" customHeight="1">
      <c r="A78" s="21" t="s">
        <v>256</v>
      </c>
      <c r="B78" s="22" t="s">
        <v>254</v>
      </c>
      <c r="C78" s="38">
        <v>0</v>
      </c>
      <c r="D78" s="38">
        <v>0</v>
      </c>
      <c r="E78" s="38">
        <v>0</v>
      </c>
      <c r="F78" s="56">
        <v>0</v>
      </c>
      <c r="G78" s="38">
        <v>0</v>
      </c>
      <c r="H78" s="25">
        <f>SUM(E78-G78)</f>
        <v>0</v>
      </c>
      <c r="I78" s="56">
        <v>0</v>
      </c>
    </row>
    <row r="79" spans="1:9" ht="53.25" customHeight="1">
      <c r="A79" s="9" t="s">
        <v>295</v>
      </c>
      <c r="B79" s="22" t="s">
        <v>294</v>
      </c>
      <c r="C79" s="11">
        <v>0</v>
      </c>
      <c r="D79" s="11">
        <v>0</v>
      </c>
      <c r="E79" s="11">
        <v>0</v>
      </c>
      <c r="F79" s="123">
        <v>0</v>
      </c>
      <c r="G79" s="11">
        <v>-150</v>
      </c>
      <c r="H79" s="59">
        <f>SUM(E79-G79)</f>
        <v>150</v>
      </c>
      <c r="I79" s="56">
        <v>0</v>
      </c>
    </row>
    <row r="80" spans="1:9" ht="45" customHeight="1">
      <c r="A80" s="64" t="s">
        <v>157</v>
      </c>
      <c r="B80" s="68" t="s">
        <v>159</v>
      </c>
      <c r="C80" s="11">
        <f>SUM(C81)</f>
        <v>2222.22</v>
      </c>
      <c r="D80" s="11">
        <f>SUM(D81)</f>
        <v>2222.22</v>
      </c>
      <c r="E80" s="11">
        <f>SUM(E81)</f>
        <v>45000</v>
      </c>
      <c r="F80" s="60">
        <f aca="true" t="shared" si="19" ref="F80:F85">E80/D80*100</f>
        <v>2025.0020250020252</v>
      </c>
      <c r="G80" s="11">
        <f>SUM(G81)</f>
        <v>0</v>
      </c>
      <c r="H80" s="11">
        <f>SUM(H81)</f>
        <v>45000</v>
      </c>
      <c r="I80" s="56">
        <v>0</v>
      </c>
    </row>
    <row r="81" spans="1:9" ht="43.5" customHeight="1">
      <c r="A81" s="65" t="s">
        <v>158</v>
      </c>
      <c r="B81" s="70" t="s">
        <v>160</v>
      </c>
      <c r="C81" s="25">
        <v>2222.22</v>
      </c>
      <c r="D81" s="25">
        <v>2222.22</v>
      </c>
      <c r="E81" s="25">
        <v>45000</v>
      </c>
      <c r="F81" s="71">
        <f t="shared" si="19"/>
        <v>2025.0020250020252</v>
      </c>
      <c r="G81" s="25">
        <v>0</v>
      </c>
      <c r="H81" s="25">
        <f>SUM(E81-G81)</f>
        <v>45000</v>
      </c>
      <c r="I81" s="57">
        <v>0</v>
      </c>
    </row>
    <row r="82" spans="1:9" ht="43.5" customHeight="1">
      <c r="A82" s="64" t="s">
        <v>263</v>
      </c>
      <c r="B82" s="68" t="s">
        <v>264</v>
      </c>
      <c r="C82" s="11">
        <f>SUM(C83)</f>
        <v>17333.33</v>
      </c>
      <c r="D82" s="11">
        <f>SUM(D83)</f>
        <v>17333.33</v>
      </c>
      <c r="E82" s="11">
        <f>SUM(E83)</f>
        <v>0</v>
      </c>
      <c r="F82" s="71">
        <f t="shared" si="19"/>
        <v>0</v>
      </c>
      <c r="G82" s="11">
        <f>SUM(G83)</f>
        <v>31000</v>
      </c>
      <c r="H82" s="11">
        <f>SUM(H83)</f>
        <v>-31000</v>
      </c>
      <c r="I82" s="57">
        <f>E82/G82*100</f>
        <v>0</v>
      </c>
    </row>
    <row r="83" spans="1:9" ht="43.5" customHeight="1">
      <c r="A83" s="65" t="s">
        <v>266</v>
      </c>
      <c r="B83" s="70" t="s">
        <v>265</v>
      </c>
      <c r="C83" s="25">
        <v>17333.33</v>
      </c>
      <c r="D83" s="25">
        <v>17333.33</v>
      </c>
      <c r="E83" s="25">
        <v>0</v>
      </c>
      <c r="F83" s="71">
        <f t="shared" si="19"/>
        <v>0</v>
      </c>
      <c r="G83" s="25">
        <v>31000</v>
      </c>
      <c r="H83" s="25">
        <f>SUM(E83-G83)</f>
        <v>-31000</v>
      </c>
      <c r="I83" s="57">
        <f>E83/G83*100</f>
        <v>0</v>
      </c>
    </row>
    <row r="84" spans="1:9" ht="86.25" customHeight="1">
      <c r="A84" s="18" t="s">
        <v>96</v>
      </c>
      <c r="B84" s="22" t="s">
        <v>97</v>
      </c>
      <c r="C84" s="32">
        <v>0</v>
      </c>
      <c r="D84" s="32">
        <f>SUM(D85:D86)</f>
        <v>0</v>
      </c>
      <c r="E84" s="32">
        <f>SUM(E85:E86)</f>
        <v>10000</v>
      </c>
      <c r="F84" s="71">
        <v>0</v>
      </c>
      <c r="G84" s="32">
        <f>SUM(G85:G86)</f>
        <v>0</v>
      </c>
      <c r="H84" s="32">
        <f>SUM(H85:H86)</f>
        <v>10000</v>
      </c>
      <c r="I84" s="60">
        <v>0</v>
      </c>
    </row>
    <row r="85" spans="1:9" ht="27" customHeight="1">
      <c r="A85" s="65" t="s">
        <v>162</v>
      </c>
      <c r="B85" s="70" t="s">
        <v>161</v>
      </c>
      <c r="C85" s="34">
        <v>0</v>
      </c>
      <c r="D85" s="34">
        <v>0</v>
      </c>
      <c r="E85" s="34">
        <v>10000</v>
      </c>
      <c r="F85" s="71">
        <v>0</v>
      </c>
      <c r="G85" s="34">
        <v>0</v>
      </c>
      <c r="H85" s="25">
        <f aca="true" t="shared" si="20" ref="H85:H92">SUM(E85-G85)</f>
        <v>10000</v>
      </c>
      <c r="I85" s="71">
        <v>0</v>
      </c>
    </row>
    <row r="86" spans="1:9" ht="19.5" customHeight="1">
      <c r="A86" s="23" t="s">
        <v>98</v>
      </c>
      <c r="B86" s="33" t="s">
        <v>99</v>
      </c>
      <c r="C86" s="34">
        <v>0</v>
      </c>
      <c r="D86" s="34">
        <v>0</v>
      </c>
      <c r="E86" s="34">
        <v>0</v>
      </c>
      <c r="F86" s="71">
        <v>0</v>
      </c>
      <c r="G86" s="34">
        <v>0</v>
      </c>
      <c r="H86" s="25">
        <f t="shared" si="20"/>
        <v>0</v>
      </c>
      <c r="I86" s="71">
        <v>0</v>
      </c>
    </row>
    <row r="87" spans="1:9" ht="35.25" customHeight="1">
      <c r="A87" s="18" t="s">
        <v>100</v>
      </c>
      <c r="B87" s="19" t="s">
        <v>101</v>
      </c>
      <c r="C87" s="11">
        <v>166.67</v>
      </c>
      <c r="D87" s="11">
        <v>166.67</v>
      </c>
      <c r="E87" s="11">
        <v>1000</v>
      </c>
      <c r="F87" s="60">
        <f>E87/D87*100</f>
        <v>599.9880002399952</v>
      </c>
      <c r="G87" s="11">
        <v>500</v>
      </c>
      <c r="H87" s="11">
        <f t="shared" si="20"/>
        <v>500</v>
      </c>
      <c r="I87" s="60">
        <f>SUM(E87/G87*100)</f>
        <v>200</v>
      </c>
    </row>
    <row r="88" spans="1:9" ht="47.25" customHeight="1">
      <c r="A88" s="64" t="s">
        <v>165</v>
      </c>
      <c r="B88" s="68" t="s">
        <v>163</v>
      </c>
      <c r="C88" s="11">
        <f>SUM(C89)</f>
        <v>0</v>
      </c>
      <c r="D88" s="11">
        <f>SUM(D89)</f>
        <v>0</v>
      </c>
      <c r="E88" s="11">
        <f>SUM(E89)</f>
        <v>0</v>
      </c>
      <c r="F88" s="57">
        <v>0</v>
      </c>
      <c r="G88" s="11">
        <f>SUM(G89)</f>
        <v>0</v>
      </c>
      <c r="H88" s="11">
        <f>SUM(H89)</f>
        <v>0</v>
      </c>
      <c r="I88" s="57">
        <v>0</v>
      </c>
    </row>
    <row r="89" spans="1:9" ht="45.75" customHeight="1">
      <c r="A89" s="65" t="s">
        <v>166</v>
      </c>
      <c r="B89" s="70" t="s">
        <v>164</v>
      </c>
      <c r="C89" s="25">
        <v>0</v>
      </c>
      <c r="D89" s="25">
        <v>0</v>
      </c>
      <c r="E89" s="25">
        <v>0</v>
      </c>
      <c r="F89" s="71">
        <v>0</v>
      </c>
      <c r="G89" s="25">
        <v>0</v>
      </c>
      <c r="H89" s="25">
        <f t="shared" si="20"/>
        <v>0</v>
      </c>
      <c r="I89" s="57">
        <v>0</v>
      </c>
    </row>
    <row r="90" spans="1:9" ht="48">
      <c r="A90" s="18" t="s">
        <v>102</v>
      </c>
      <c r="B90" s="19" t="s">
        <v>103</v>
      </c>
      <c r="C90" s="11">
        <v>2226.22</v>
      </c>
      <c r="D90" s="11">
        <v>2226.22</v>
      </c>
      <c r="E90" s="11">
        <v>0</v>
      </c>
      <c r="F90" s="60">
        <v>0</v>
      </c>
      <c r="G90" s="11">
        <v>0</v>
      </c>
      <c r="H90" s="11">
        <f t="shared" si="20"/>
        <v>0</v>
      </c>
      <c r="I90" s="60">
        <v>0</v>
      </c>
    </row>
    <row r="91" spans="1:9" ht="24.75" customHeight="1">
      <c r="A91" s="9" t="s">
        <v>104</v>
      </c>
      <c r="B91" s="10" t="s">
        <v>105</v>
      </c>
      <c r="C91" s="11">
        <f>SUM(C92)</f>
        <v>304553.27</v>
      </c>
      <c r="D91" s="11">
        <f>SUM(D92)</f>
        <v>304553.27</v>
      </c>
      <c r="E91" s="11">
        <f>SUM(E92)</f>
        <v>124994.56</v>
      </c>
      <c r="F91" s="60">
        <f>SUM(E91/D91)*100</f>
        <v>41.041936604391076</v>
      </c>
      <c r="G91" s="11">
        <f>SUM(G92)</f>
        <v>221187.9</v>
      </c>
      <c r="H91" s="11">
        <f>SUM(H92)</f>
        <v>-96193.34</v>
      </c>
      <c r="I91" s="60">
        <f>SUM(E91/G91)*100</f>
        <v>56.51057765818113</v>
      </c>
    </row>
    <row r="92" spans="1:9" ht="33" customHeight="1">
      <c r="A92" s="72" t="s">
        <v>106</v>
      </c>
      <c r="B92" s="33" t="s">
        <v>107</v>
      </c>
      <c r="C92" s="76">
        <v>304553.27</v>
      </c>
      <c r="D92" s="25">
        <v>304553.27</v>
      </c>
      <c r="E92" s="25">
        <v>124994.56</v>
      </c>
      <c r="F92" s="71">
        <f>SUM(E92/D92)*100</f>
        <v>41.041936604391076</v>
      </c>
      <c r="G92" s="25">
        <v>221187.9</v>
      </c>
      <c r="H92" s="25">
        <f t="shared" si="20"/>
        <v>-96193.34</v>
      </c>
      <c r="I92" s="71">
        <f>SUM(E92/G92)*100</f>
        <v>56.51057765818113</v>
      </c>
    </row>
    <row r="93" spans="1:9" ht="18.75" customHeight="1">
      <c r="A93" s="73" t="s">
        <v>167</v>
      </c>
      <c r="B93" s="77" t="s">
        <v>168</v>
      </c>
      <c r="C93" s="81">
        <f>SUM(C96)</f>
        <v>0</v>
      </c>
      <c r="D93" s="81">
        <f>SUM(D96+D94)</f>
        <v>0</v>
      </c>
      <c r="E93" s="81">
        <f>SUM(E96+E94)</f>
        <v>3078.15</v>
      </c>
      <c r="F93" s="71">
        <v>0</v>
      </c>
      <c r="G93" s="81">
        <f>SUM(G96)+G95</f>
        <v>0</v>
      </c>
      <c r="H93" s="81">
        <f>SUM(H96)+H95</f>
        <v>3078.15</v>
      </c>
      <c r="I93" s="56">
        <v>0</v>
      </c>
    </row>
    <row r="94" spans="1:9" ht="18.75" customHeight="1">
      <c r="A94" s="74" t="s">
        <v>249</v>
      </c>
      <c r="B94" s="78" t="s">
        <v>250</v>
      </c>
      <c r="C94" s="80">
        <v>0</v>
      </c>
      <c r="D94" s="80">
        <v>0</v>
      </c>
      <c r="E94" s="80">
        <f>E95</f>
        <v>0</v>
      </c>
      <c r="F94" s="71">
        <v>0</v>
      </c>
      <c r="G94" s="80">
        <f>G95</f>
        <v>0</v>
      </c>
      <c r="H94" s="80">
        <f>E94-G94</f>
        <v>0</v>
      </c>
      <c r="I94" s="57">
        <v>0</v>
      </c>
    </row>
    <row r="95" spans="1:9" ht="23.25" customHeight="1">
      <c r="A95" s="75" t="s">
        <v>252</v>
      </c>
      <c r="B95" s="79" t="s">
        <v>251</v>
      </c>
      <c r="C95" s="76">
        <v>0</v>
      </c>
      <c r="D95" s="76">
        <v>0</v>
      </c>
      <c r="E95" s="76">
        <v>0</v>
      </c>
      <c r="F95" s="71">
        <v>0</v>
      </c>
      <c r="G95" s="76">
        <v>0</v>
      </c>
      <c r="H95" s="25">
        <v>0</v>
      </c>
      <c r="I95" s="71">
        <v>0</v>
      </c>
    </row>
    <row r="96" spans="1:9" ht="16.5" customHeight="1">
      <c r="A96" s="74" t="s">
        <v>169</v>
      </c>
      <c r="B96" s="78" t="s">
        <v>170</v>
      </c>
      <c r="C96" s="80">
        <f>SUM(C97)</f>
        <v>0</v>
      </c>
      <c r="D96" s="80">
        <f>SUM(D97)</f>
        <v>0</v>
      </c>
      <c r="E96" s="80">
        <f>SUM(E97)</f>
        <v>3078.15</v>
      </c>
      <c r="F96" s="71">
        <v>0</v>
      </c>
      <c r="G96" s="80">
        <f>SUM(G97)</f>
        <v>0</v>
      </c>
      <c r="H96" s="80">
        <f>SUM(H97)</f>
        <v>3078.15</v>
      </c>
      <c r="I96" s="60">
        <v>0</v>
      </c>
    </row>
    <row r="97" spans="1:9" ht="15.75" customHeight="1">
      <c r="A97" s="75" t="s">
        <v>171</v>
      </c>
      <c r="B97" s="79" t="s">
        <v>172</v>
      </c>
      <c r="C97" s="76">
        <v>0</v>
      </c>
      <c r="D97" s="25">
        <v>0</v>
      </c>
      <c r="E97" s="25">
        <v>3078.15</v>
      </c>
      <c r="F97" s="71">
        <v>0</v>
      </c>
      <c r="G97" s="25">
        <v>0</v>
      </c>
      <c r="H97" s="25">
        <f>SUM(E97-G97)</f>
        <v>3078.15</v>
      </c>
      <c r="I97" s="71">
        <v>0</v>
      </c>
    </row>
    <row r="98" spans="1:9" ht="12.75">
      <c r="A98" s="130" t="s">
        <v>108</v>
      </c>
      <c r="B98" s="129" t="s">
        <v>109</v>
      </c>
      <c r="C98" s="8">
        <f>SUM(C99+C149)</f>
        <v>297727067.55</v>
      </c>
      <c r="D98" s="8">
        <f>SUM(D99+D149)</f>
        <v>300222541.13</v>
      </c>
      <c r="E98" s="8">
        <f>SUM(E99+E149)</f>
        <v>95551099.07</v>
      </c>
      <c r="F98" s="82">
        <f aca="true" t="shared" si="21" ref="F98:F103">SUM(E98/D98)*100</f>
        <v>31.826757148333247</v>
      </c>
      <c r="G98" s="8">
        <f>SUM(G99+G149)</f>
        <v>99956458.6</v>
      </c>
      <c r="H98" s="8">
        <f>SUM(H99+H149)</f>
        <v>-4405359.529999999</v>
      </c>
      <c r="I98" s="82">
        <f>SUM(E98/G98)*100</f>
        <v>95.59272147923016</v>
      </c>
    </row>
    <row r="99" spans="1:9" ht="26.25" customHeight="1">
      <c r="A99" s="36" t="s">
        <v>110</v>
      </c>
      <c r="B99" s="35" t="s">
        <v>111</v>
      </c>
      <c r="C99" s="5">
        <f>SUM(C100+C105+C126+C146)</f>
        <v>297727067.55</v>
      </c>
      <c r="D99" s="5">
        <f>SUM(D100+D105+D126+D146)</f>
        <v>300222541.13</v>
      </c>
      <c r="E99" s="5">
        <f>SUM(E100+E105+E126+E146)</f>
        <v>96203301.35</v>
      </c>
      <c r="F99" s="56">
        <f t="shared" si="21"/>
        <v>32.043996759171655</v>
      </c>
      <c r="G99" s="5">
        <f>SUM(G100+G105+G126+G146)</f>
        <v>100189348.35</v>
      </c>
      <c r="H99" s="5">
        <f>SUM(H100+H105+H126+H146)</f>
        <v>-3986046.9999999995</v>
      </c>
      <c r="I99" s="56">
        <f>SUM(E99/G99)*100</f>
        <v>96.02148625013989</v>
      </c>
    </row>
    <row r="100" spans="1:9" ht="24" customHeight="1">
      <c r="A100" s="125" t="s">
        <v>298</v>
      </c>
      <c r="B100" s="37" t="s">
        <v>112</v>
      </c>
      <c r="C100" s="38">
        <f>SUM(C101+C103)</f>
        <v>54997060</v>
      </c>
      <c r="D100" s="38">
        <f>SUM(D101+D103)</f>
        <v>55065030</v>
      </c>
      <c r="E100" s="38">
        <f>SUM(E101+E103)</f>
        <v>27508238</v>
      </c>
      <c r="F100" s="57">
        <f t="shared" si="21"/>
        <v>49.95591212789678</v>
      </c>
      <c r="G100" s="38">
        <f>SUM(G101+G103)</f>
        <v>26910570</v>
      </c>
      <c r="H100" s="38">
        <f>SUM(H101+H103)</f>
        <v>597668</v>
      </c>
      <c r="I100" s="57">
        <f>SUM(E100/G100)*100</f>
        <v>102.2209414367663</v>
      </c>
    </row>
    <row r="101" spans="1:9" ht="12.75">
      <c r="A101" s="39" t="s">
        <v>297</v>
      </c>
      <c r="B101" s="40" t="s">
        <v>113</v>
      </c>
      <c r="C101" s="11">
        <f>SUM(C102)</f>
        <v>49472100</v>
      </c>
      <c r="D101" s="11">
        <f>SUM(D102)</f>
        <v>49472100</v>
      </c>
      <c r="E101" s="11">
        <f>SUM(E102)</f>
        <v>24736050</v>
      </c>
      <c r="F101" s="57">
        <f t="shared" si="21"/>
        <v>50</v>
      </c>
      <c r="G101" s="11">
        <f>SUM(G102)</f>
        <v>24212550</v>
      </c>
      <c r="H101" s="11">
        <f>SUM(H102)</f>
        <v>523500</v>
      </c>
      <c r="I101" s="57">
        <f>SUM(E101/G101)*100</f>
        <v>102.16210188517938</v>
      </c>
    </row>
    <row r="102" spans="1:9" ht="21.75" customHeight="1">
      <c r="A102" s="41" t="s">
        <v>296</v>
      </c>
      <c r="B102" s="42" t="s">
        <v>114</v>
      </c>
      <c r="C102" s="25">
        <v>49472100</v>
      </c>
      <c r="D102" s="25">
        <v>49472100</v>
      </c>
      <c r="E102" s="25">
        <v>24736050</v>
      </c>
      <c r="F102" s="57">
        <f t="shared" si="21"/>
        <v>50</v>
      </c>
      <c r="G102" s="25">
        <v>24212550</v>
      </c>
      <c r="H102" s="25">
        <f>SUM(E102-G102)</f>
        <v>523500</v>
      </c>
      <c r="I102" s="71">
        <f>SUM(E102/G102)*100</f>
        <v>102.16210188517938</v>
      </c>
    </row>
    <row r="103" spans="1:9" ht="25.5" customHeight="1">
      <c r="A103" s="39" t="s">
        <v>300</v>
      </c>
      <c r="B103" s="43" t="s">
        <v>115</v>
      </c>
      <c r="C103" s="11">
        <f>SUM(C104)</f>
        <v>5524960</v>
      </c>
      <c r="D103" s="11">
        <f>SUM(D104)</f>
        <v>5592930</v>
      </c>
      <c r="E103" s="11">
        <f>SUM(E104)</f>
        <v>2772188</v>
      </c>
      <c r="F103" s="60">
        <f t="shared" si="21"/>
        <v>49.5659341347022</v>
      </c>
      <c r="G103" s="11">
        <f>SUM(G104)</f>
        <v>2698020</v>
      </c>
      <c r="H103" s="11">
        <f>SUM(H104)</f>
        <v>74168</v>
      </c>
      <c r="I103" s="57">
        <f>E103/G103*100</f>
        <v>102.74897888080889</v>
      </c>
    </row>
    <row r="104" spans="1:9" ht="21.75" customHeight="1">
      <c r="A104" s="39" t="s">
        <v>299</v>
      </c>
      <c r="B104" s="42" t="s">
        <v>116</v>
      </c>
      <c r="C104" s="25">
        <v>5524960</v>
      </c>
      <c r="D104" s="25">
        <v>5592930</v>
      </c>
      <c r="E104" s="25">
        <v>2772188</v>
      </c>
      <c r="F104" s="71">
        <f aca="true" t="shared" si="22" ref="F104:F151">SUM(E104/D104)*100</f>
        <v>49.5659341347022</v>
      </c>
      <c r="G104" s="25">
        <v>2698020</v>
      </c>
      <c r="H104" s="25">
        <f>SUM(E104-G104)</f>
        <v>74168</v>
      </c>
      <c r="I104" s="71">
        <f>E104/G104*100</f>
        <v>102.74897888080889</v>
      </c>
    </row>
    <row r="105" spans="1:9" ht="23.25" customHeight="1">
      <c r="A105" s="95" t="s">
        <v>310</v>
      </c>
      <c r="B105" s="47" t="s">
        <v>117</v>
      </c>
      <c r="C105" s="38">
        <f>SUM(C110+C113+C115)+C106</f>
        <v>161985515.01</v>
      </c>
      <c r="D105" s="38">
        <f>SUM(D110+D113+D115)+D106+D108</f>
        <v>164262512.51</v>
      </c>
      <c r="E105" s="38">
        <f>SUM(E110+E113+E115+E108)</f>
        <v>22207297.8</v>
      </c>
      <c r="F105" s="57">
        <f t="shared" si="22"/>
        <v>13.519394937203376</v>
      </c>
      <c r="G105" s="38">
        <f>SUM(G110+G113+G115)+G106</f>
        <v>28198745.86</v>
      </c>
      <c r="H105" s="38">
        <f>SUM(H110+H113+H115)+H106</f>
        <v>-5991448.06</v>
      </c>
      <c r="I105" s="57">
        <f>E105/G105*100</f>
        <v>78.75278535525622</v>
      </c>
    </row>
    <row r="106" spans="1:9" ht="35.25" customHeight="1">
      <c r="A106" s="90" t="s">
        <v>309</v>
      </c>
      <c r="B106" s="93" t="s">
        <v>257</v>
      </c>
      <c r="C106" s="14">
        <f>SUM(C107)</f>
        <v>2141354.9</v>
      </c>
      <c r="D106" s="14">
        <f>SUM(D107)</f>
        <v>2141354.9</v>
      </c>
      <c r="E106" s="14">
        <f>SUM(E107)</f>
        <v>0</v>
      </c>
      <c r="F106" s="57">
        <f t="shared" si="22"/>
        <v>0</v>
      </c>
      <c r="G106" s="25">
        <f>G107</f>
        <v>0</v>
      </c>
      <c r="H106" s="25">
        <f>H107</f>
        <v>0</v>
      </c>
      <c r="I106" s="71">
        <v>0</v>
      </c>
    </row>
    <row r="107" spans="1:9" ht="34.5" customHeight="1">
      <c r="A107" s="91" t="s">
        <v>301</v>
      </c>
      <c r="B107" s="94" t="s">
        <v>258</v>
      </c>
      <c r="C107" s="25">
        <v>2141354.9</v>
      </c>
      <c r="D107" s="25">
        <v>2141354.9</v>
      </c>
      <c r="E107" s="25">
        <v>0</v>
      </c>
      <c r="F107" s="57">
        <f t="shared" si="22"/>
        <v>0</v>
      </c>
      <c r="G107" s="25">
        <v>0</v>
      </c>
      <c r="H107" s="25">
        <f>SUM(E107-G107)</f>
        <v>0</v>
      </c>
      <c r="I107" s="71">
        <v>0</v>
      </c>
    </row>
    <row r="108" spans="1:9" ht="23.25" customHeight="1">
      <c r="A108" s="89" t="s">
        <v>317</v>
      </c>
      <c r="B108" s="132" t="s">
        <v>318</v>
      </c>
      <c r="C108" s="14">
        <f>SUM(C109)</f>
        <v>0</v>
      </c>
      <c r="D108" s="14">
        <f>SUM(D109)</f>
        <v>1164665.5</v>
      </c>
      <c r="E108" s="14">
        <f>SUM(E109)</f>
        <v>0</v>
      </c>
      <c r="F108" s="57">
        <f t="shared" si="22"/>
        <v>0</v>
      </c>
      <c r="G108" s="25">
        <v>0</v>
      </c>
      <c r="H108" s="25">
        <v>0</v>
      </c>
      <c r="I108" s="71">
        <v>0</v>
      </c>
    </row>
    <row r="109" spans="1:9" ht="23.25" customHeight="1">
      <c r="A109" s="90" t="s">
        <v>319</v>
      </c>
      <c r="B109" s="131" t="s">
        <v>320</v>
      </c>
      <c r="C109" s="25">
        <v>0</v>
      </c>
      <c r="D109" s="25">
        <v>1164665.5</v>
      </c>
      <c r="E109" s="25">
        <v>0</v>
      </c>
      <c r="F109" s="57">
        <f t="shared" si="22"/>
        <v>0</v>
      </c>
      <c r="G109" s="25">
        <v>0</v>
      </c>
      <c r="H109" s="25">
        <v>0</v>
      </c>
      <c r="I109" s="71">
        <v>0</v>
      </c>
    </row>
    <row r="110" spans="1:9" ht="23.25" customHeight="1">
      <c r="A110" s="44" t="s">
        <v>314</v>
      </c>
      <c r="B110" s="19" t="s">
        <v>118</v>
      </c>
      <c r="C110" s="11">
        <f>SUM(C111)</f>
        <v>157152688.17</v>
      </c>
      <c r="D110" s="11">
        <f>SUM(D111)</f>
        <v>157152688.17</v>
      </c>
      <c r="E110" s="11">
        <f>SUM(E111)</f>
        <v>20039213.2</v>
      </c>
      <c r="F110" s="57">
        <f t="shared" si="22"/>
        <v>12.75142883863531</v>
      </c>
      <c r="G110" s="11">
        <f>SUM(G111)</f>
        <v>25891088.65</v>
      </c>
      <c r="H110" s="11">
        <f>SUM(H111)</f>
        <v>-5851875.449999999</v>
      </c>
      <c r="I110" s="57">
        <f>E110/G110*100</f>
        <v>77.39810971602385</v>
      </c>
    </row>
    <row r="111" spans="1:9" ht="38.25" customHeight="1">
      <c r="A111" s="23" t="s">
        <v>314</v>
      </c>
      <c r="B111" s="128" t="s">
        <v>313</v>
      </c>
      <c r="C111" s="25">
        <f>SUM(C112:C112)</f>
        <v>157152688.17</v>
      </c>
      <c r="D111" s="25">
        <f>SUM(D112:D112)</f>
        <v>157152688.17</v>
      </c>
      <c r="E111" s="25">
        <f>SUM(E112:E112)</f>
        <v>20039213.2</v>
      </c>
      <c r="F111" s="57">
        <f t="shared" si="22"/>
        <v>12.75142883863531</v>
      </c>
      <c r="G111" s="25">
        <f>SUM(G112:G112)</f>
        <v>25891088.65</v>
      </c>
      <c r="H111" s="25">
        <f>SUM(H112:H112)</f>
        <v>-5851875.449999999</v>
      </c>
      <c r="I111" s="57">
        <f>E111/G111*100</f>
        <v>77.39810971602385</v>
      </c>
    </row>
    <row r="112" spans="1:9" ht="78" customHeight="1">
      <c r="A112" s="23"/>
      <c r="B112" s="24" t="s">
        <v>119</v>
      </c>
      <c r="C112" s="25">
        <v>157152688.17</v>
      </c>
      <c r="D112" s="25">
        <v>157152688.17</v>
      </c>
      <c r="E112" s="25">
        <v>20039213.2</v>
      </c>
      <c r="F112" s="66">
        <f t="shared" si="22"/>
        <v>12.75142883863531</v>
      </c>
      <c r="G112" s="25">
        <v>25891088.65</v>
      </c>
      <c r="H112" s="25">
        <f>SUM(E112-G112)</f>
        <v>-5851875.449999999</v>
      </c>
      <c r="I112" s="71">
        <f>E112/G112*100</f>
        <v>77.39810971602385</v>
      </c>
    </row>
    <row r="113" spans="1:9" ht="15.75" customHeight="1">
      <c r="A113" s="18" t="s">
        <v>325</v>
      </c>
      <c r="B113" s="19" t="s">
        <v>120</v>
      </c>
      <c r="C113" s="11">
        <f>C114</f>
        <v>1864</v>
      </c>
      <c r="D113" s="11">
        <f>SUM(D114)</f>
        <v>1864</v>
      </c>
      <c r="E113" s="11">
        <f>SUM(E114)</f>
        <v>1864</v>
      </c>
      <c r="F113" s="57">
        <f t="shared" si="22"/>
        <v>100</v>
      </c>
      <c r="G113" s="11">
        <f>SUM(G114)</f>
        <v>0</v>
      </c>
      <c r="H113" s="11">
        <f>SUM(H114)</f>
        <v>1864</v>
      </c>
      <c r="I113" s="57">
        <v>0</v>
      </c>
    </row>
    <row r="114" spans="1:9" ht="20.25" customHeight="1">
      <c r="A114" s="23" t="s">
        <v>326</v>
      </c>
      <c r="B114" s="24" t="s">
        <v>121</v>
      </c>
      <c r="C114" s="25">
        <v>1864</v>
      </c>
      <c r="D114" s="25">
        <v>1864</v>
      </c>
      <c r="E114" s="25">
        <v>1864</v>
      </c>
      <c r="F114" s="71">
        <f t="shared" si="22"/>
        <v>100</v>
      </c>
      <c r="G114" s="25">
        <v>0</v>
      </c>
      <c r="H114" s="25">
        <f>SUM(E114-G114)</f>
        <v>1864</v>
      </c>
      <c r="I114" s="57">
        <v>0</v>
      </c>
    </row>
    <row r="115" spans="1:9" ht="16.5" customHeight="1">
      <c r="A115" s="18" t="s">
        <v>302</v>
      </c>
      <c r="B115" s="45" t="s">
        <v>122</v>
      </c>
      <c r="C115" s="11">
        <f>SUM(C116)</f>
        <v>2689607.94</v>
      </c>
      <c r="D115" s="11">
        <f>SUM(D116)</f>
        <v>3801939.94</v>
      </c>
      <c r="E115" s="11">
        <f>SUM(E116)</f>
        <v>2166220.6</v>
      </c>
      <c r="F115" s="57">
        <f t="shared" si="22"/>
        <v>56.97671804883904</v>
      </c>
      <c r="G115" s="11">
        <f>SUM(G116)</f>
        <v>2307657.21</v>
      </c>
      <c r="H115" s="11">
        <f>SUM(H116)</f>
        <v>-141436.61</v>
      </c>
      <c r="I115" s="57">
        <f aca="true" t="shared" si="23" ref="I113:I125">E115/G115*100</f>
        <v>93.87098701717488</v>
      </c>
    </row>
    <row r="116" spans="1:9" ht="15.75" customHeight="1">
      <c r="A116" s="23" t="s">
        <v>303</v>
      </c>
      <c r="B116" s="46" t="s">
        <v>123</v>
      </c>
      <c r="C116" s="25">
        <f>SUM(C117:C125)</f>
        <v>2689607.94</v>
      </c>
      <c r="D116" s="25">
        <f>SUM(D117:D125)</f>
        <v>3801939.94</v>
      </c>
      <c r="E116" s="25">
        <f>SUM(E117:E125)</f>
        <v>2166220.6</v>
      </c>
      <c r="F116" s="57">
        <f t="shared" si="22"/>
        <v>56.97671804883904</v>
      </c>
      <c r="G116" s="25">
        <f>SUM(G117:G125)</f>
        <v>2307657.21</v>
      </c>
      <c r="H116" s="25">
        <f>SUM(H117:H125)</f>
        <v>-141436.61</v>
      </c>
      <c r="I116" s="71">
        <f t="shared" si="23"/>
        <v>93.87098701717488</v>
      </c>
    </row>
    <row r="117" spans="1:9" ht="30.75" customHeight="1">
      <c r="A117" s="41"/>
      <c r="B117" s="46" t="s">
        <v>124</v>
      </c>
      <c r="C117" s="25">
        <v>277200</v>
      </c>
      <c r="D117" s="25">
        <v>277200</v>
      </c>
      <c r="E117" s="25">
        <v>277200</v>
      </c>
      <c r="F117" s="71">
        <f t="shared" si="22"/>
        <v>100</v>
      </c>
      <c r="G117" s="25">
        <v>160695.66</v>
      </c>
      <c r="H117" s="25">
        <f>SUM(E117-G117)</f>
        <v>116504.34</v>
      </c>
      <c r="I117" s="71">
        <f t="shared" si="23"/>
        <v>172.49999159902637</v>
      </c>
    </row>
    <row r="118" spans="1:9" ht="56.25" customHeight="1">
      <c r="A118" s="41"/>
      <c r="B118" s="24" t="s">
        <v>175</v>
      </c>
      <c r="C118" s="25">
        <v>0</v>
      </c>
      <c r="D118" s="25">
        <v>361000</v>
      </c>
      <c r="E118" s="25">
        <v>0</v>
      </c>
      <c r="F118" s="71">
        <f t="shared" si="22"/>
        <v>0</v>
      </c>
      <c r="G118" s="25">
        <v>0</v>
      </c>
      <c r="H118" s="25">
        <f>SUM(E118-G118)</f>
        <v>0</v>
      </c>
      <c r="I118" s="71">
        <v>0</v>
      </c>
    </row>
    <row r="119" spans="1:9" ht="43.5" customHeight="1">
      <c r="A119" s="41"/>
      <c r="B119" s="24" t="s">
        <v>125</v>
      </c>
      <c r="C119" s="25">
        <v>0</v>
      </c>
      <c r="D119" s="25">
        <v>751332</v>
      </c>
      <c r="E119" s="25">
        <v>375666</v>
      </c>
      <c r="F119" s="71">
        <f>E119/D119*100</f>
        <v>50</v>
      </c>
      <c r="G119" s="25">
        <v>404854.5</v>
      </c>
      <c r="H119" s="25">
        <f>SUM(E119-G119)</f>
        <v>-29188.5</v>
      </c>
      <c r="I119" s="71">
        <f t="shared" si="23"/>
        <v>92.79037283764909</v>
      </c>
    </row>
    <row r="120" spans="1:9" ht="32.25" customHeight="1" hidden="1">
      <c r="A120" s="41"/>
      <c r="B120" s="24" t="s">
        <v>126</v>
      </c>
      <c r="C120" s="25"/>
      <c r="D120" s="25"/>
      <c r="E120" s="25"/>
      <c r="F120" s="71" t="e">
        <f t="shared" si="22"/>
        <v>#DIV/0!</v>
      </c>
      <c r="G120" s="25"/>
      <c r="H120" s="25"/>
      <c r="I120" s="71" t="e">
        <f t="shared" si="23"/>
        <v>#DIV/0!</v>
      </c>
    </row>
    <row r="121" spans="1:9" ht="72" customHeight="1">
      <c r="A121" s="41"/>
      <c r="B121" s="112" t="s">
        <v>244</v>
      </c>
      <c r="C121" s="25">
        <v>326188.94</v>
      </c>
      <c r="D121" s="25">
        <v>326188.94</v>
      </c>
      <c r="E121" s="25">
        <v>190200</v>
      </c>
      <c r="F121" s="71">
        <f t="shared" si="22"/>
        <v>58.30976366028842</v>
      </c>
      <c r="G121" s="25">
        <v>410297.05</v>
      </c>
      <c r="H121" s="25">
        <f>SUM(E121-G121)</f>
        <v>-220097.05</v>
      </c>
      <c r="I121" s="71">
        <f t="shared" si="23"/>
        <v>46.35665793843753</v>
      </c>
    </row>
    <row r="122" spans="1:9" ht="72" customHeight="1">
      <c r="A122" s="41"/>
      <c r="B122" s="112" t="s">
        <v>290</v>
      </c>
      <c r="C122" s="25">
        <v>1071213</v>
      </c>
      <c r="D122" s="25">
        <v>1071213</v>
      </c>
      <c r="E122" s="25">
        <v>714151</v>
      </c>
      <c r="F122" s="71">
        <f t="shared" si="22"/>
        <v>66.66750683570868</v>
      </c>
      <c r="G122" s="25">
        <v>388926</v>
      </c>
      <c r="H122" s="25">
        <f>SUM(E122-G122)</f>
        <v>325225</v>
      </c>
      <c r="I122" s="71">
        <f t="shared" si="23"/>
        <v>183.6213058525272</v>
      </c>
    </row>
    <row r="123" spans="1:9" ht="46.5" customHeight="1">
      <c r="A123" s="41"/>
      <c r="B123" s="112" t="s">
        <v>316</v>
      </c>
      <c r="C123" s="25">
        <v>1015006</v>
      </c>
      <c r="D123" s="25">
        <v>1015006</v>
      </c>
      <c r="E123" s="25">
        <v>609003.6</v>
      </c>
      <c r="F123" s="71">
        <f t="shared" si="22"/>
        <v>60</v>
      </c>
      <c r="G123" s="25">
        <v>521280</v>
      </c>
      <c r="H123" s="25">
        <f>SUM(E123-G123)</f>
        <v>87723.59999999998</v>
      </c>
      <c r="I123" s="71">
        <f t="shared" si="23"/>
        <v>116.82849907918968</v>
      </c>
    </row>
    <row r="124" spans="1:9" ht="72" customHeight="1">
      <c r="A124" s="41"/>
      <c r="B124" s="112" t="s">
        <v>291</v>
      </c>
      <c r="C124" s="25">
        <v>0</v>
      </c>
      <c r="D124" s="25">
        <v>0</v>
      </c>
      <c r="E124" s="25">
        <v>0</v>
      </c>
      <c r="F124" s="71">
        <v>0</v>
      </c>
      <c r="G124" s="25">
        <v>395604</v>
      </c>
      <c r="H124" s="25">
        <f>SUM(E124-G124)</f>
        <v>-395604</v>
      </c>
      <c r="I124" s="71">
        <f t="shared" si="23"/>
        <v>0</v>
      </c>
    </row>
    <row r="125" spans="1:9" ht="38.25" customHeight="1">
      <c r="A125" s="41"/>
      <c r="B125" s="24" t="s">
        <v>267</v>
      </c>
      <c r="C125" s="25">
        <v>0</v>
      </c>
      <c r="D125" s="25">
        <v>0</v>
      </c>
      <c r="E125" s="25">
        <v>0</v>
      </c>
      <c r="F125" s="71">
        <v>0</v>
      </c>
      <c r="G125" s="25">
        <v>26000</v>
      </c>
      <c r="H125" s="25">
        <f>SUM(E125-G125)</f>
        <v>-26000</v>
      </c>
      <c r="I125" s="71">
        <f t="shared" si="23"/>
        <v>0</v>
      </c>
    </row>
    <row r="126" spans="1:9" ht="25.5" customHeight="1">
      <c r="A126" s="44" t="s">
        <v>304</v>
      </c>
      <c r="B126" s="47" t="s">
        <v>127</v>
      </c>
      <c r="C126" s="38">
        <f>SUM(C127+C142)+C138+C140</f>
        <v>79549492.54</v>
      </c>
      <c r="D126" s="38">
        <f>SUM(D127+D142)+D138+D140</f>
        <v>79699998.62</v>
      </c>
      <c r="E126" s="38">
        <f>SUM(E127+E142)+E138+E140</f>
        <v>46201775.55</v>
      </c>
      <c r="F126" s="57">
        <f t="shared" si="22"/>
        <v>57.9696064617071</v>
      </c>
      <c r="G126" s="38">
        <f>SUM(G127+G142)+G138</f>
        <v>44896744.49</v>
      </c>
      <c r="H126" s="38">
        <f>SUM(H127+H142)+H138</f>
        <v>1305031.06</v>
      </c>
      <c r="I126" s="57">
        <f>SUM(E126/G126)*100</f>
        <v>102.90673872866365</v>
      </c>
    </row>
    <row r="127" spans="1:9" ht="21.75" customHeight="1">
      <c r="A127" s="18" t="s">
        <v>305</v>
      </c>
      <c r="B127" s="19" t="s">
        <v>128</v>
      </c>
      <c r="C127" s="11">
        <f aca="true" t="shared" si="24" ref="C127:H127">SUM(C128)</f>
        <v>1460651.54</v>
      </c>
      <c r="D127" s="11">
        <f t="shared" si="24"/>
        <v>1464271.62</v>
      </c>
      <c r="E127" s="11">
        <f t="shared" si="24"/>
        <v>556285.55</v>
      </c>
      <c r="F127" s="57">
        <f t="shared" si="22"/>
        <v>37.990598356335006</v>
      </c>
      <c r="G127" s="11">
        <f t="shared" si="24"/>
        <v>729159.49</v>
      </c>
      <c r="H127" s="11">
        <f t="shared" si="24"/>
        <v>-172873.94000000003</v>
      </c>
      <c r="I127" s="57">
        <f>SUM(E127/G127)*100</f>
        <v>76.29134059545738</v>
      </c>
    </row>
    <row r="128" spans="1:9" ht="21.75" customHeight="1">
      <c r="A128" s="23" t="s">
        <v>306</v>
      </c>
      <c r="B128" s="24" t="s">
        <v>129</v>
      </c>
      <c r="C128" s="25">
        <f>SUM(C129:C136)</f>
        <v>1460651.54</v>
      </c>
      <c r="D128" s="25">
        <f>SUM(D129:D136)</f>
        <v>1464271.62</v>
      </c>
      <c r="E128" s="25">
        <f>SUM(E129:E136)</f>
        <v>556285.55</v>
      </c>
      <c r="F128" s="57">
        <f t="shared" si="22"/>
        <v>37.990598356335006</v>
      </c>
      <c r="G128" s="25">
        <f>SUM(G129:G136)</f>
        <v>729159.49</v>
      </c>
      <c r="H128" s="25">
        <f>SUM(H129:H136)</f>
        <v>-172873.94000000003</v>
      </c>
      <c r="I128" s="71">
        <f>SUM(E128/G128)*100</f>
        <v>76.29134059545738</v>
      </c>
    </row>
    <row r="129" spans="1:9" ht="43.5" customHeight="1">
      <c r="A129" s="28"/>
      <c r="B129" s="48" t="s">
        <v>130</v>
      </c>
      <c r="C129" s="25">
        <v>373967</v>
      </c>
      <c r="D129" s="25">
        <v>377587.08</v>
      </c>
      <c r="E129" s="25">
        <v>192495</v>
      </c>
      <c r="F129" s="71">
        <f t="shared" si="22"/>
        <v>50.98029307570587</v>
      </c>
      <c r="G129" s="25">
        <v>196500</v>
      </c>
      <c r="H129" s="25">
        <f aca="true" t="shared" si="25" ref="H129:H135">SUM(E129-G129)</f>
        <v>-4005</v>
      </c>
      <c r="I129" s="71">
        <f>SUM(E129/G129)*100</f>
        <v>97.9618320610687</v>
      </c>
    </row>
    <row r="130" spans="1:9" ht="32.25" customHeight="1">
      <c r="A130" s="28"/>
      <c r="B130" s="49" t="s">
        <v>131</v>
      </c>
      <c r="C130" s="25">
        <v>6497.4</v>
      </c>
      <c r="D130" s="25">
        <v>6497.4</v>
      </c>
      <c r="E130" s="25">
        <v>0</v>
      </c>
      <c r="F130" s="71">
        <f t="shared" si="22"/>
        <v>0</v>
      </c>
      <c r="G130" s="118">
        <v>6579.6</v>
      </c>
      <c r="H130" s="25">
        <f t="shared" si="25"/>
        <v>-6579.6</v>
      </c>
      <c r="I130" s="71">
        <f>E130/G130*100</f>
        <v>0</v>
      </c>
    </row>
    <row r="131" spans="1:9" ht="87" customHeight="1">
      <c r="A131" s="28"/>
      <c r="B131" s="48" t="s">
        <v>132</v>
      </c>
      <c r="C131" s="25">
        <v>219942</v>
      </c>
      <c r="D131" s="25">
        <v>219942</v>
      </c>
      <c r="E131" s="25">
        <v>109971</v>
      </c>
      <c r="F131" s="71">
        <f t="shared" si="22"/>
        <v>50</v>
      </c>
      <c r="G131" s="118">
        <v>244746</v>
      </c>
      <c r="H131" s="25">
        <f t="shared" si="25"/>
        <v>-134775</v>
      </c>
      <c r="I131" s="71">
        <f>SUM(E131/G131)*100</f>
        <v>44.9327057439141</v>
      </c>
    </row>
    <row r="132" spans="1:9" ht="75.75" customHeight="1">
      <c r="A132" s="28"/>
      <c r="B132" s="119" t="s">
        <v>274</v>
      </c>
      <c r="C132" s="25">
        <v>34714</v>
      </c>
      <c r="D132" s="25">
        <v>34714</v>
      </c>
      <c r="E132" s="25">
        <v>17358</v>
      </c>
      <c r="F132" s="71">
        <f t="shared" si="22"/>
        <v>50.00288068214553</v>
      </c>
      <c r="G132" s="118">
        <v>17358</v>
      </c>
      <c r="H132" s="25">
        <f t="shared" si="25"/>
        <v>0</v>
      </c>
      <c r="I132" s="71">
        <f>SUM(E132/G132)*100</f>
        <v>100</v>
      </c>
    </row>
    <row r="133" spans="1:9" ht="44.25" customHeight="1">
      <c r="A133" s="28"/>
      <c r="B133" s="50" t="s">
        <v>133</v>
      </c>
      <c r="C133" s="25">
        <v>23100</v>
      </c>
      <c r="D133" s="25">
        <v>23100</v>
      </c>
      <c r="E133" s="25">
        <v>0</v>
      </c>
      <c r="F133" s="71">
        <f t="shared" si="22"/>
        <v>0</v>
      </c>
      <c r="G133" s="118">
        <v>23100</v>
      </c>
      <c r="H133" s="25">
        <f t="shared" si="25"/>
        <v>-23100</v>
      </c>
      <c r="I133" s="71">
        <f>E133/G133*100</f>
        <v>0</v>
      </c>
    </row>
    <row r="134" spans="1:9" ht="70.5" customHeight="1">
      <c r="A134" s="28"/>
      <c r="B134" s="49" t="s">
        <v>134</v>
      </c>
      <c r="C134" s="25">
        <v>711389.14</v>
      </c>
      <c r="D134" s="25">
        <v>711389.14</v>
      </c>
      <c r="E134" s="25">
        <v>217961.55</v>
      </c>
      <c r="F134" s="71">
        <f t="shared" si="22"/>
        <v>30.638863843212448</v>
      </c>
      <c r="G134" s="118">
        <v>240875.89</v>
      </c>
      <c r="H134" s="25">
        <f t="shared" si="25"/>
        <v>-22914.340000000026</v>
      </c>
      <c r="I134" s="71">
        <f>SUM(E134/G134)*100</f>
        <v>90.48707614531283</v>
      </c>
    </row>
    <row r="135" spans="1:9" ht="75" customHeight="1">
      <c r="A135" s="28"/>
      <c r="B135" s="48" t="s">
        <v>135</v>
      </c>
      <c r="C135" s="25">
        <v>20846</v>
      </c>
      <c r="D135" s="25">
        <v>20846</v>
      </c>
      <c r="E135" s="25">
        <v>18500</v>
      </c>
      <c r="F135" s="71">
        <f t="shared" si="22"/>
        <v>88.74604240621701</v>
      </c>
      <c r="G135" s="25">
        <v>0</v>
      </c>
      <c r="H135" s="25">
        <f t="shared" si="25"/>
        <v>18500</v>
      </c>
      <c r="I135" s="71">
        <v>0</v>
      </c>
    </row>
    <row r="136" spans="1:9" ht="78.75" customHeight="1">
      <c r="A136" s="28"/>
      <c r="B136" s="119" t="s">
        <v>275</v>
      </c>
      <c r="C136" s="25">
        <v>70196</v>
      </c>
      <c r="D136" s="25">
        <v>70196</v>
      </c>
      <c r="E136" s="25">
        <v>0</v>
      </c>
      <c r="F136" s="25">
        <f>F137</f>
        <v>0</v>
      </c>
      <c r="G136" s="25">
        <v>0</v>
      </c>
      <c r="H136" s="25">
        <f>H137</f>
        <v>0</v>
      </c>
      <c r="I136" s="71">
        <v>0</v>
      </c>
    </row>
    <row r="137" spans="1:9" ht="78.75" customHeight="1" hidden="1">
      <c r="A137" s="28"/>
      <c r="B137" s="48"/>
      <c r="C137" s="25"/>
      <c r="D137" s="25"/>
      <c r="E137" s="25"/>
      <c r="F137" s="57"/>
      <c r="G137" s="25"/>
      <c r="H137" s="25"/>
      <c r="I137" s="57"/>
    </row>
    <row r="138" spans="1:9" ht="46.5" customHeight="1">
      <c r="A138" s="120" t="s">
        <v>308</v>
      </c>
      <c r="B138" s="122" t="s">
        <v>276</v>
      </c>
      <c r="C138" s="14">
        <f>C139</f>
        <v>2920</v>
      </c>
      <c r="D138" s="14">
        <f>D139</f>
        <v>2920</v>
      </c>
      <c r="E138" s="14">
        <f>E139</f>
        <v>0</v>
      </c>
      <c r="F138" s="25">
        <f>F139</f>
        <v>0</v>
      </c>
      <c r="G138" s="25">
        <f>SUM(G139)</f>
        <v>21408</v>
      </c>
      <c r="H138" s="25">
        <f>H139</f>
        <v>-21408</v>
      </c>
      <c r="I138" s="25">
        <v>0</v>
      </c>
    </row>
    <row r="139" spans="1:9" ht="37.5" customHeight="1">
      <c r="A139" s="121" t="s">
        <v>327</v>
      </c>
      <c r="B139" s="119" t="s">
        <v>277</v>
      </c>
      <c r="C139" s="25">
        <v>2920</v>
      </c>
      <c r="D139" s="25">
        <v>2920</v>
      </c>
      <c r="E139" s="25">
        <v>0</v>
      </c>
      <c r="F139" s="57">
        <f>E139/D139*100</f>
        <v>0</v>
      </c>
      <c r="G139" s="25">
        <v>21408</v>
      </c>
      <c r="H139" s="25">
        <f>E139-G139</f>
        <v>-21408</v>
      </c>
      <c r="I139" s="57">
        <v>0</v>
      </c>
    </row>
    <row r="140" spans="1:9" ht="46.5" customHeight="1">
      <c r="A140" s="126" t="s">
        <v>328</v>
      </c>
      <c r="B140" s="122" t="s">
        <v>307</v>
      </c>
      <c r="C140" s="14">
        <f>SUM(C141)</f>
        <v>5367285</v>
      </c>
      <c r="D140" s="14">
        <f>SUM(D141)</f>
        <v>5367285</v>
      </c>
      <c r="E140" s="14">
        <f>SUM(E141)</f>
        <v>0</v>
      </c>
      <c r="F140" s="57">
        <v>0</v>
      </c>
      <c r="G140" s="25">
        <v>0</v>
      </c>
      <c r="H140" s="25">
        <v>0</v>
      </c>
      <c r="I140" s="57">
        <v>0</v>
      </c>
    </row>
    <row r="141" spans="1:9" ht="36" customHeight="1">
      <c r="A141" s="121" t="s">
        <v>329</v>
      </c>
      <c r="B141" s="119" t="s">
        <v>307</v>
      </c>
      <c r="C141" s="25">
        <v>5367285</v>
      </c>
      <c r="D141" s="25">
        <v>5367285</v>
      </c>
      <c r="E141" s="25">
        <v>0</v>
      </c>
      <c r="F141" s="57">
        <v>0</v>
      </c>
      <c r="G141" s="25">
        <v>0</v>
      </c>
      <c r="H141" s="25">
        <v>0</v>
      </c>
      <c r="I141" s="57">
        <v>0</v>
      </c>
    </row>
    <row r="142" spans="1:9" ht="15.75" customHeight="1">
      <c r="A142" s="18" t="s">
        <v>330</v>
      </c>
      <c r="B142" s="51" t="s">
        <v>136</v>
      </c>
      <c r="C142" s="11">
        <f aca="true" t="shared" si="26" ref="C142:H142">SUM(C143)</f>
        <v>72718636</v>
      </c>
      <c r="D142" s="11">
        <f t="shared" si="26"/>
        <v>72865522</v>
      </c>
      <c r="E142" s="11">
        <f t="shared" si="26"/>
        <v>45645490</v>
      </c>
      <c r="F142" s="57">
        <f t="shared" si="22"/>
        <v>62.64346805887152</v>
      </c>
      <c r="G142" s="11">
        <f t="shared" si="26"/>
        <v>44146177</v>
      </c>
      <c r="H142" s="11">
        <f t="shared" si="26"/>
        <v>1499313</v>
      </c>
      <c r="I142" s="57">
        <f aca="true" t="shared" si="27" ref="I142:I150">SUM(E142/G142)*100</f>
        <v>103.39624651982888</v>
      </c>
    </row>
    <row r="143" spans="1:9" ht="15.75" customHeight="1">
      <c r="A143" s="23" t="s">
        <v>331</v>
      </c>
      <c r="B143" s="24" t="s">
        <v>137</v>
      </c>
      <c r="C143" s="25">
        <f>SUM(C144:C145)</f>
        <v>72718636</v>
      </c>
      <c r="D143" s="25">
        <f>SUM(D144:D145)</f>
        <v>72865522</v>
      </c>
      <c r="E143" s="25">
        <f>SUM(E144:E145)</f>
        <v>45645490</v>
      </c>
      <c r="F143" s="71">
        <f>SUM(E143/D143)*100</f>
        <v>62.64346805887152</v>
      </c>
      <c r="G143" s="25">
        <f>SUM(G144:G145)</f>
        <v>44146177</v>
      </c>
      <c r="H143" s="25">
        <f>SUM(H144:H145)</f>
        <v>1499313</v>
      </c>
      <c r="I143" s="71">
        <f t="shared" si="27"/>
        <v>103.39624651982888</v>
      </c>
    </row>
    <row r="144" spans="1:9" ht="117.75" customHeight="1">
      <c r="A144" s="23"/>
      <c r="B144" s="48" t="s">
        <v>138</v>
      </c>
      <c r="C144" s="25">
        <v>50530711</v>
      </c>
      <c r="D144" s="25">
        <v>50620320</v>
      </c>
      <c r="E144" s="25">
        <v>31745490</v>
      </c>
      <c r="F144" s="71">
        <f t="shared" si="22"/>
        <v>62.71293820347243</v>
      </c>
      <c r="G144" s="25">
        <v>31293677</v>
      </c>
      <c r="H144" s="25">
        <f>SUM(E144-G144)</f>
        <v>451813</v>
      </c>
      <c r="I144" s="71">
        <f t="shared" si="27"/>
        <v>101.44378367553293</v>
      </c>
    </row>
    <row r="145" spans="1:9" ht="99.75" customHeight="1">
      <c r="A145" s="28"/>
      <c r="B145" s="48" t="s">
        <v>139</v>
      </c>
      <c r="C145" s="25">
        <v>22187925</v>
      </c>
      <c r="D145" s="25">
        <v>22245202</v>
      </c>
      <c r="E145" s="25">
        <v>13900000</v>
      </c>
      <c r="F145" s="71">
        <f t="shared" si="22"/>
        <v>62.48538448875402</v>
      </c>
      <c r="G145" s="25">
        <v>12852500</v>
      </c>
      <c r="H145" s="25">
        <f>SUM(E145-G145)</f>
        <v>1047500</v>
      </c>
      <c r="I145" s="71">
        <f t="shared" si="27"/>
        <v>108.15016533748299</v>
      </c>
    </row>
    <row r="146" spans="1:9" ht="16.5" customHeight="1">
      <c r="A146" s="21" t="s">
        <v>332</v>
      </c>
      <c r="B146" s="52" t="s">
        <v>140</v>
      </c>
      <c r="C146" s="38">
        <f>SUM(C147)</f>
        <v>1195000</v>
      </c>
      <c r="D146" s="38">
        <f aca="true" t="shared" si="28" ref="D146:H147">SUM(D147)</f>
        <v>1195000</v>
      </c>
      <c r="E146" s="38">
        <f t="shared" si="28"/>
        <v>285990</v>
      </c>
      <c r="F146" s="57">
        <f t="shared" si="22"/>
        <v>23.932217573221756</v>
      </c>
      <c r="G146" s="38">
        <f t="shared" si="28"/>
        <v>183288</v>
      </c>
      <c r="H146" s="38">
        <f t="shared" si="28"/>
        <v>102702</v>
      </c>
      <c r="I146" s="57">
        <f t="shared" si="27"/>
        <v>156.0331281916983</v>
      </c>
    </row>
    <row r="147" spans="1:9" ht="48">
      <c r="A147" s="9" t="s">
        <v>333</v>
      </c>
      <c r="B147" s="51" t="s">
        <v>141</v>
      </c>
      <c r="C147" s="11">
        <f>SUM(C148)</f>
        <v>1195000</v>
      </c>
      <c r="D147" s="11">
        <f t="shared" si="28"/>
        <v>1195000</v>
      </c>
      <c r="E147" s="11">
        <f t="shared" si="28"/>
        <v>285990</v>
      </c>
      <c r="F147" s="57">
        <f t="shared" si="22"/>
        <v>23.932217573221756</v>
      </c>
      <c r="G147" s="11">
        <f t="shared" si="28"/>
        <v>183288</v>
      </c>
      <c r="H147" s="11">
        <f t="shared" si="28"/>
        <v>102702</v>
      </c>
      <c r="I147" s="57">
        <f t="shared" si="27"/>
        <v>156.0331281916983</v>
      </c>
    </row>
    <row r="148" spans="1:9" ht="41.25" customHeight="1">
      <c r="A148" s="28" t="s">
        <v>334</v>
      </c>
      <c r="B148" s="48" t="s">
        <v>142</v>
      </c>
      <c r="C148" s="25">
        <v>1195000</v>
      </c>
      <c r="D148" s="25">
        <v>1195000</v>
      </c>
      <c r="E148" s="25">
        <v>285990</v>
      </c>
      <c r="F148" s="71">
        <f t="shared" si="22"/>
        <v>23.932217573221756</v>
      </c>
      <c r="G148" s="25">
        <v>183288</v>
      </c>
      <c r="H148" s="25">
        <f>SUM(E148-G148)</f>
        <v>102702</v>
      </c>
      <c r="I148" s="71">
        <f t="shared" si="27"/>
        <v>156.0331281916983</v>
      </c>
    </row>
    <row r="149" spans="1:9" ht="54.75" customHeight="1">
      <c r="A149" s="96" t="s">
        <v>176</v>
      </c>
      <c r="B149" s="97" t="s">
        <v>335</v>
      </c>
      <c r="C149" s="5">
        <f>SUM(C150)</f>
        <v>0</v>
      </c>
      <c r="D149" s="5">
        <f>SUM(D150)</f>
        <v>0</v>
      </c>
      <c r="E149" s="5">
        <f>SUM(E150)</f>
        <v>-652202.28</v>
      </c>
      <c r="F149" s="5">
        <v>0</v>
      </c>
      <c r="G149" s="5">
        <f>SUM(G150)</f>
        <v>-232889.75</v>
      </c>
      <c r="H149" s="5">
        <f>SUM(H150)</f>
        <v>-419312.53</v>
      </c>
      <c r="I149" s="71">
        <f t="shared" si="27"/>
        <v>280.0476534497547</v>
      </c>
    </row>
    <row r="150" spans="1:9" ht="33" customHeight="1">
      <c r="A150" s="87" t="s">
        <v>336</v>
      </c>
      <c r="B150" s="88" t="s">
        <v>337</v>
      </c>
      <c r="C150" s="59">
        <v>0</v>
      </c>
      <c r="D150" s="59">
        <v>0</v>
      </c>
      <c r="E150" s="59">
        <v>-652202.28</v>
      </c>
      <c r="F150" s="60">
        <v>0</v>
      </c>
      <c r="G150" s="59">
        <v>-232889.75</v>
      </c>
      <c r="H150" s="25">
        <f>SUM(E150-G150)</f>
        <v>-419312.53</v>
      </c>
      <c r="I150" s="71">
        <f t="shared" si="27"/>
        <v>280.0476534497547</v>
      </c>
    </row>
    <row r="151" spans="1:9" ht="12.75">
      <c r="A151" s="21"/>
      <c r="B151" s="53" t="s">
        <v>143</v>
      </c>
      <c r="C151" s="5">
        <f>SUM(C7,C98)</f>
        <v>343804330.07</v>
      </c>
      <c r="D151" s="5">
        <f>SUM(D7,D98)</f>
        <v>346299803.65</v>
      </c>
      <c r="E151" s="5">
        <f>SUM(E7,E98)</f>
        <v>118255069.10999998</v>
      </c>
      <c r="F151" s="56">
        <f t="shared" si="22"/>
        <v>34.148176771569474</v>
      </c>
      <c r="G151" s="5">
        <f>SUM(G7,G98)</f>
        <v>121934581.42</v>
      </c>
      <c r="H151" s="5">
        <f>SUM(H7,H98)</f>
        <v>-3679512.3099999987</v>
      </c>
      <c r="I151" s="56">
        <f>SUM(E151/G151)*100</f>
        <v>96.98238820591342</v>
      </c>
    </row>
  </sheetData>
  <sheetProtection/>
  <mergeCells count="10">
    <mergeCell ref="A1:I1"/>
    <mergeCell ref="A2:I2"/>
    <mergeCell ref="B5:B6"/>
    <mergeCell ref="A5:A6"/>
    <mergeCell ref="G5:I5"/>
    <mergeCell ref="C5:C6"/>
    <mergeCell ref="D5:D6"/>
    <mergeCell ref="E5:E6"/>
    <mergeCell ref="F5:F6"/>
    <mergeCell ref="A3:I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I43" sqref="I43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46" t="s">
        <v>237</v>
      </c>
      <c r="B1" s="146"/>
      <c r="C1" s="146"/>
      <c r="D1" s="146"/>
      <c r="E1" s="146"/>
      <c r="F1" s="146"/>
      <c r="G1" s="146"/>
      <c r="H1" s="146"/>
      <c r="I1" s="146"/>
    </row>
    <row r="2" ht="12.75">
      <c r="I2" s="111" t="s">
        <v>2</v>
      </c>
    </row>
    <row r="3" spans="1:9" ht="39.75" customHeight="1">
      <c r="A3" s="151" t="s">
        <v>177</v>
      </c>
      <c r="B3" s="151" t="s">
        <v>178</v>
      </c>
      <c r="C3" s="150" t="s">
        <v>0</v>
      </c>
      <c r="D3" s="150" t="s">
        <v>144</v>
      </c>
      <c r="E3" s="150" t="s">
        <v>1</v>
      </c>
      <c r="F3" s="148" t="s">
        <v>145</v>
      </c>
      <c r="G3" s="150" t="s">
        <v>324</v>
      </c>
      <c r="H3" s="150"/>
      <c r="I3" s="150"/>
    </row>
    <row r="4" spans="1:9" ht="48" customHeight="1">
      <c r="A4" s="151"/>
      <c r="B4" s="151"/>
      <c r="C4" s="153"/>
      <c r="D4" s="154"/>
      <c r="E4" s="154"/>
      <c r="F4" s="149"/>
      <c r="G4" s="55" t="s">
        <v>1</v>
      </c>
      <c r="H4" s="55" t="s">
        <v>146</v>
      </c>
      <c r="I4" s="55" t="s">
        <v>147</v>
      </c>
    </row>
    <row r="5" spans="1:9" ht="15.75">
      <c r="A5" s="98" t="s">
        <v>179</v>
      </c>
      <c r="B5" s="99" t="s">
        <v>211</v>
      </c>
      <c r="C5" s="103">
        <f>SUM(C6:C10)</f>
        <v>29438039.06</v>
      </c>
      <c r="D5" s="103">
        <f>SUM(D6:D10)</f>
        <v>30703660.830000002</v>
      </c>
      <c r="E5" s="103">
        <f>SUM(E6:E10)</f>
        <v>13921288.459999999</v>
      </c>
      <c r="F5" s="109">
        <f>SUM(E5/D5)*100</f>
        <v>45.34080980466588</v>
      </c>
      <c r="G5" s="103">
        <f>SUM(G6:G10)</f>
        <v>12862008.04</v>
      </c>
      <c r="H5" s="103">
        <f>SUM(H6:H10)</f>
        <v>1059280.42</v>
      </c>
      <c r="I5" s="109">
        <f>SUM(E5/G5)*100</f>
        <v>108.23573128477068</v>
      </c>
    </row>
    <row r="6" spans="1:9" ht="47.25">
      <c r="A6" s="100" t="s">
        <v>180</v>
      </c>
      <c r="B6" s="101" t="s">
        <v>212</v>
      </c>
      <c r="C6" s="107">
        <v>1350400</v>
      </c>
      <c r="D6" s="107">
        <v>1364916.8</v>
      </c>
      <c r="E6" s="107">
        <v>616942.28</v>
      </c>
      <c r="F6" s="110">
        <f>SUM(E6/D6)*100</f>
        <v>45.19999167714838</v>
      </c>
      <c r="G6" s="107">
        <v>593029.74</v>
      </c>
      <c r="H6" s="107">
        <f>SUM(E6-G6)</f>
        <v>23912.540000000037</v>
      </c>
      <c r="I6" s="110">
        <f>SUM(E6/G6)*100</f>
        <v>104.03226657738954</v>
      </c>
    </row>
    <row r="7" spans="1:9" ht="78.75">
      <c r="A7" s="100" t="s">
        <v>181</v>
      </c>
      <c r="B7" s="101" t="s">
        <v>213</v>
      </c>
      <c r="C7" s="107">
        <v>20863792.66</v>
      </c>
      <c r="D7" s="107">
        <v>21339046.94</v>
      </c>
      <c r="E7" s="107">
        <v>9825694.26</v>
      </c>
      <c r="F7" s="110">
        <f aca="true" t="shared" si="0" ref="F7:F39">SUM(E7/D7)*100</f>
        <v>46.0456096639525</v>
      </c>
      <c r="G7" s="107">
        <v>8993579.5</v>
      </c>
      <c r="H7" s="107">
        <f>SUM(E7-G7)</f>
        <v>832114.7599999998</v>
      </c>
      <c r="I7" s="110">
        <f aca="true" t="shared" si="1" ref="I7:I39">SUM(E7/G7)*100</f>
        <v>109.25232005788128</v>
      </c>
    </row>
    <row r="8" spans="1:9" ht="63">
      <c r="A8" s="100" t="s">
        <v>182</v>
      </c>
      <c r="B8" s="101" t="s">
        <v>214</v>
      </c>
      <c r="C8" s="107">
        <v>3939629</v>
      </c>
      <c r="D8" s="107">
        <v>4072443</v>
      </c>
      <c r="E8" s="107">
        <v>1976206.57</v>
      </c>
      <c r="F8" s="110">
        <f t="shared" si="0"/>
        <v>48.52631626765556</v>
      </c>
      <c r="G8" s="107">
        <v>1797016.77</v>
      </c>
      <c r="H8" s="107">
        <f>SUM(E8-G8)</f>
        <v>179189.80000000005</v>
      </c>
      <c r="I8" s="110">
        <f>SUM(E8/G8)*100</f>
        <v>109.97151517957175</v>
      </c>
    </row>
    <row r="9" spans="1:9" ht="15.75">
      <c r="A9" s="100" t="s">
        <v>183</v>
      </c>
      <c r="B9" s="101" t="s">
        <v>215</v>
      </c>
      <c r="C9" s="124">
        <v>200000</v>
      </c>
      <c r="D9" s="107">
        <v>91704.69</v>
      </c>
      <c r="E9" s="107">
        <v>0</v>
      </c>
      <c r="F9" s="110">
        <f t="shared" si="0"/>
        <v>0</v>
      </c>
      <c r="G9" s="107">
        <v>0</v>
      </c>
      <c r="H9" s="107">
        <f>SUM(E9-G9)</f>
        <v>0</v>
      </c>
      <c r="I9" s="110">
        <v>0</v>
      </c>
    </row>
    <row r="10" spans="1:9" ht="15.75">
      <c r="A10" s="100" t="s">
        <v>184</v>
      </c>
      <c r="B10" s="101" t="s">
        <v>216</v>
      </c>
      <c r="C10" s="107">
        <v>3084217.4</v>
      </c>
      <c r="D10" s="107">
        <v>3835549.4</v>
      </c>
      <c r="E10" s="107">
        <v>1502445.35</v>
      </c>
      <c r="F10" s="110">
        <f t="shared" si="0"/>
        <v>39.17158126030133</v>
      </c>
      <c r="G10" s="107">
        <v>1478382.03</v>
      </c>
      <c r="H10" s="107">
        <f>SUM(E10-G10)</f>
        <v>24063.320000000065</v>
      </c>
      <c r="I10" s="110">
        <f t="shared" si="1"/>
        <v>101.6276794165308</v>
      </c>
    </row>
    <row r="11" spans="1:9" ht="47.25">
      <c r="A11" s="98" t="s">
        <v>185</v>
      </c>
      <c r="B11" s="99" t="s">
        <v>217</v>
      </c>
      <c r="C11" s="103">
        <f>SUM(C12:C13)</f>
        <v>70000</v>
      </c>
      <c r="D11" s="103">
        <f>SUM(D12:D13)</f>
        <v>193694</v>
      </c>
      <c r="E11" s="103">
        <f>SUM(E12:E13)</f>
        <v>81125</v>
      </c>
      <c r="F11" s="109">
        <f t="shared" si="0"/>
        <v>41.88307330118641</v>
      </c>
      <c r="G11" s="103">
        <f>SUM(G12:G13)</f>
        <v>330653.69</v>
      </c>
      <c r="H11" s="103">
        <f>SUM(H12:H13)</f>
        <v>-249528.69</v>
      </c>
      <c r="I11" s="110">
        <f t="shared" si="1"/>
        <v>24.534733001165055</v>
      </c>
    </row>
    <row r="12" spans="1:9" ht="48.75" customHeight="1">
      <c r="A12" s="100" t="s">
        <v>242</v>
      </c>
      <c r="B12" s="101" t="s">
        <v>243</v>
      </c>
      <c r="C12" s="107">
        <v>0</v>
      </c>
      <c r="D12" s="107">
        <v>123694</v>
      </c>
      <c r="E12" s="107">
        <v>71100</v>
      </c>
      <c r="F12" s="110">
        <f t="shared" si="0"/>
        <v>57.480556858052935</v>
      </c>
      <c r="G12" s="107">
        <v>327053.69</v>
      </c>
      <c r="H12" s="107">
        <f>SUM(E12-G12)</f>
        <v>-255953.69</v>
      </c>
      <c r="I12" s="110">
        <f t="shared" si="1"/>
        <v>21.739549858006495</v>
      </c>
    </row>
    <row r="13" spans="1:9" ht="47.25">
      <c r="A13" s="100" t="s">
        <v>186</v>
      </c>
      <c r="B13" s="101" t="s">
        <v>218</v>
      </c>
      <c r="C13" s="107">
        <v>70000</v>
      </c>
      <c r="D13" s="107">
        <v>70000</v>
      </c>
      <c r="E13" s="107">
        <v>10025</v>
      </c>
      <c r="F13" s="110">
        <f t="shared" si="0"/>
        <v>14.321428571428571</v>
      </c>
      <c r="G13" s="107">
        <v>3600</v>
      </c>
      <c r="H13" s="107">
        <f>SUM(E13-G13)</f>
        <v>6425</v>
      </c>
      <c r="I13" s="110">
        <f t="shared" si="1"/>
        <v>278.47222222222223</v>
      </c>
    </row>
    <row r="14" spans="1:9" ht="15.75">
      <c r="A14" s="98" t="s">
        <v>187</v>
      </c>
      <c r="B14" s="99" t="s">
        <v>219</v>
      </c>
      <c r="C14" s="103">
        <f>SUM(C15:C18)</f>
        <v>8438694.809999999</v>
      </c>
      <c r="D14" s="103">
        <f>SUM(D15:D18)</f>
        <v>9301929.68</v>
      </c>
      <c r="E14" s="103">
        <f>SUM(E15:E18)</f>
        <v>2153429.29</v>
      </c>
      <c r="F14" s="109">
        <f t="shared" si="0"/>
        <v>23.15035013251143</v>
      </c>
      <c r="G14" s="103">
        <f>SUM(G15:G18)</f>
        <v>2080064.54</v>
      </c>
      <c r="H14" s="103">
        <f>SUM(H15:H18)</f>
        <v>73364.75</v>
      </c>
      <c r="I14" s="109">
        <f t="shared" si="1"/>
        <v>103.52704200226404</v>
      </c>
    </row>
    <row r="15" spans="1:9" ht="15.75">
      <c r="A15" s="100" t="s">
        <v>238</v>
      </c>
      <c r="B15" s="101" t="s">
        <v>239</v>
      </c>
      <c r="C15" s="107">
        <v>91042</v>
      </c>
      <c r="D15" s="107">
        <v>91042</v>
      </c>
      <c r="E15" s="107">
        <v>18500</v>
      </c>
      <c r="F15" s="110">
        <f t="shared" si="0"/>
        <v>20.320291733485643</v>
      </c>
      <c r="G15" s="107">
        <v>0</v>
      </c>
      <c r="H15" s="107">
        <f>SUM(E15-G15)</f>
        <v>18500</v>
      </c>
      <c r="I15" s="109">
        <v>0</v>
      </c>
    </row>
    <row r="16" spans="1:9" ht="15.75">
      <c r="A16" s="100" t="s">
        <v>188</v>
      </c>
      <c r="B16" s="101" t="s">
        <v>220</v>
      </c>
      <c r="C16" s="107">
        <v>1200000</v>
      </c>
      <c r="D16" s="107">
        <v>1200000</v>
      </c>
      <c r="E16" s="107">
        <v>535000</v>
      </c>
      <c r="F16" s="110">
        <f t="shared" si="0"/>
        <v>44.583333333333336</v>
      </c>
      <c r="G16" s="107">
        <v>415000</v>
      </c>
      <c r="H16" s="107">
        <f>SUM(E16-G16)</f>
        <v>120000</v>
      </c>
      <c r="I16" s="110">
        <f t="shared" si="1"/>
        <v>128.91566265060243</v>
      </c>
    </row>
    <row r="17" spans="1:9" ht="15.75">
      <c r="A17" s="100" t="s">
        <v>189</v>
      </c>
      <c r="B17" s="101" t="s">
        <v>221</v>
      </c>
      <c r="C17" s="107">
        <v>6732652.81</v>
      </c>
      <c r="D17" s="107">
        <v>7495887.68</v>
      </c>
      <c r="E17" s="107">
        <v>1597321.29</v>
      </c>
      <c r="F17" s="110">
        <f t="shared" si="0"/>
        <v>21.309301288783452</v>
      </c>
      <c r="G17" s="107">
        <v>1651664.54</v>
      </c>
      <c r="H17" s="107">
        <f>SUM(E17-G17)</f>
        <v>-54343.25</v>
      </c>
      <c r="I17" s="110">
        <f t="shared" si="1"/>
        <v>96.7097889018069</v>
      </c>
    </row>
    <row r="18" spans="1:9" ht="31.5">
      <c r="A18" s="100" t="s">
        <v>190</v>
      </c>
      <c r="B18" s="101" t="s">
        <v>222</v>
      </c>
      <c r="C18" s="107">
        <v>415000</v>
      </c>
      <c r="D18" s="107">
        <v>515000</v>
      </c>
      <c r="E18" s="107">
        <v>2608</v>
      </c>
      <c r="F18" s="110">
        <f t="shared" si="0"/>
        <v>0.5064077669902913</v>
      </c>
      <c r="G18" s="107">
        <v>13400</v>
      </c>
      <c r="H18" s="107">
        <f>SUM(E18-G18)</f>
        <v>-10792</v>
      </c>
      <c r="I18" s="110">
        <f t="shared" si="1"/>
        <v>19.462686567164177</v>
      </c>
    </row>
    <row r="19" spans="1:9" ht="31.5">
      <c r="A19" s="98" t="s">
        <v>191</v>
      </c>
      <c r="B19" s="99" t="s">
        <v>223</v>
      </c>
      <c r="C19" s="103">
        <f>SUM(C20:C22)</f>
        <v>1666500</v>
      </c>
      <c r="D19" s="103">
        <f>SUM(D20:D22)</f>
        <v>5555512.48</v>
      </c>
      <c r="E19" s="103">
        <f>SUM(E20:E22)</f>
        <v>1319966.93</v>
      </c>
      <c r="F19" s="109">
        <f t="shared" si="0"/>
        <v>23.759588962348978</v>
      </c>
      <c r="G19" s="103">
        <f>SUM(G20:G22)</f>
        <v>240925.70999999996</v>
      </c>
      <c r="H19" s="103">
        <f>SUM(H20:H22)</f>
        <v>1079041.2200000002</v>
      </c>
      <c r="I19" s="110">
        <f t="shared" si="1"/>
        <v>547.8730061644314</v>
      </c>
    </row>
    <row r="20" spans="1:9" ht="15.75">
      <c r="A20" s="100" t="s">
        <v>192</v>
      </c>
      <c r="B20" s="101" t="s">
        <v>224</v>
      </c>
      <c r="C20" s="107">
        <v>256500</v>
      </c>
      <c r="D20" s="107">
        <v>1973700</v>
      </c>
      <c r="E20" s="107">
        <v>308142.84</v>
      </c>
      <c r="F20" s="110">
        <f t="shared" si="0"/>
        <v>15.612445660434718</v>
      </c>
      <c r="G20" s="107">
        <v>70595.87</v>
      </c>
      <c r="H20" s="107">
        <f>SUM(E20-G20)</f>
        <v>237546.97000000003</v>
      </c>
      <c r="I20" s="110">
        <f t="shared" si="1"/>
        <v>436.48848013346964</v>
      </c>
    </row>
    <row r="21" spans="1:9" ht="15.75">
      <c r="A21" s="100" t="s">
        <v>193</v>
      </c>
      <c r="B21" s="101" t="s">
        <v>225</v>
      </c>
      <c r="C21" s="107">
        <v>950000</v>
      </c>
      <c r="D21" s="107">
        <v>3138332.48</v>
      </c>
      <c r="E21" s="107">
        <v>917765.17</v>
      </c>
      <c r="F21" s="110">
        <f t="shared" si="0"/>
        <v>29.243720219216545</v>
      </c>
      <c r="G21" s="107">
        <v>129897.29</v>
      </c>
      <c r="H21" s="107">
        <f>SUM(E21-G21)</f>
        <v>787867.88</v>
      </c>
      <c r="I21" s="110">
        <f t="shared" si="1"/>
        <v>706.5314218641514</v>
      </c>
    </row>
    <row r="22" spans="1:9" ht="15.75">
      <c r="A22" s="100" t="s">
        <v>194</v>
      </c>
      <c r="B22" s="101" t="s">
        <v>226</v>
      </c>
      <c r="C22" s="107">
        <v>460000</v>
      </c>
      <c r="D22" s="107">
        <v>443480</v>
      </c>
      <c r="E22" s="107">
        <v>94058.92</v>
      </c>
      <c r="F22" s="110">
        <f t="shared" si="0"/>
        <v>21.20928114007396</v>
      </c>
      <c r="G22" s="107">
        <v>40432.55</v>
      </c>
      <c r="H22" s="107">
        <f>SUM(E22-G22)</f>
        <v>53626.369999999995</v>
      </c>
      <c r="I22" s="110">
        <f t="shared" si="1"/>
        <v>232.63167917927507</v>
      </c>
    </row>
    <row r="23" spans="1:9" ht="15.75">
      <c r="A23" s="98" t="s">
        <v>195</v>
      </c>
      <c r="B23" s="99" t="s">
        <v>227</v>
      </c>
      <c r="C23" s="103">
        <f>SUM(C24:C29)</f>
        <v>292342412.64000005</v>
      </c>
      <c r="D23" s="103">
        <f>SUM(D24:D29)</f>
        <v>293757653.46</v>
      </c>
      <c r="E23" s="103">
        <f>SUM(E24:E29)</f>
        <v>92939954.35999998</v>
      </c>
      <c r="F23" s="109">
        <f t="shared" si="0"/>
        <v>31.63830908414283</v>
      </c>
      <c r="G23" s="103">
        <f>SUM(G24:G29)</f>
        <v>96303961.58</v>
      </c>
      <c r="H23" s="103">
        <f>SUM(H24:H29)</f>
        <v>-3364007.219999996</v>
      </c>
      <c r="I23" s="109">
        <f t="shared" si="1"/>
        <v>96.50688594237577</v>
      </c>
    </row>
    <row r="24" spans="1:9" ht="15.75">
      <c r="A24" s="100" t="s">
        <v>196</v>
      </c>
      <c r="B24" s="101" t="s">
        <v>228</v>
      </c>
      <c r="C24" s="107">
        <v>44796327</v>
      </c>
      <c r="D24" s="107">
        <v>45342527.66</v>
      </c>
      <c r="E24" s="107">
        <v>22054230.03</v>
      </c>
      <c r="F24" s="110">
        <f t="shared" si="0"/>
        <v>48.63917202713794</v>
      </c>
      <c r="G24" s="107">
        <v>21296060.09</v>
      </c>
      <c r="H24" s="107">
        <f aca="true" t="shared" si="2" ref="H24:H29">SUM(E24-G24)</f>
        <v>758169.9400000013</v>
      </c>
      <c r="I24" s="110">
        <f t="shared" si="1"/>
        <v>103.56014181400633</v>
      </c>
    </row>
    <row r="25" spans="1:9" ht="15.75">
      <c r="A25" s="100" t="s">
        <v>197</v>
      </c>
      <c r="B25" s="101" t="s">
        <v>77</v>
      </c>
      <c r="C25" s="107">
        <v>231540623.98</v>
      </c>
      <c r="D25" s="107">
        <v>232332542.64</v>
      </c>
      <c r="E25" s="107">
        <v>63218542.73</v>
      </c>
      <c r="F25" s="110">
        <f t="shared" si="0"/>
        <v>27.210369245584907</v>
      </c>
      <c r="G25" s="107">
        <v>67705724.6</v>
      </c>
      <c r="H25" s="107">
        <f t="shared" si="2"/>
        <v>-4487181.869999997</v>
      </c>
      <c r="I25" s="110">
        <f t="shared" si="1"/>
        <v>93.3725221958558</v>
      </c>
    </row>
    <row r="26" spans="1:9" ht="15.75">
      <c r="A26" s="100" t="s">
        <v>198</v>
      </c>
      <c r="B26" s="101" t="s">
        <v>229</v>
      </c>
      <c r="C26" s="107">
        <v>6720965.66</v>
      </c>
      <c r="D26" s="107">
        <v>6632342.16</v>
      </c>
      <c r="E26" s="107">
        <v>3503083.71</v>
      </c>
      <c r="F26" s="110">
        <f t="shared" si="0"/>
        <v>52.818199445850055</v>
      </c>
      <c r="G26" s="107">
        <v>3457511.46</v>
      </c>
      <c r="H26" s="107">
        <f t="shared" si="2"/>
        <v>45572.25</v>
      </c>
      <c r="I26" s="110">
        <f t="shared" si="1"/>
        <v>101.3180650455458</v>
      </c>
    </row>
    <row r="27" spans="1:9" ht="31.5">
      <c r="A27" s="100" t="s">
        <v>199</v>
      </c>
      <c r="B27" s="101" t="s">
        <v>230</v>
      </c>
      <c r="C27" s="107">
        <v>303000</v>
      </c>
      <c r="D27" s="107">
        <v>322487</v>
      </c>
      <c r="E27" s="107">
        <v>159285.5</v>
      </c>
      <c r="F27" s="110">
        <f t="shared" si="0"/>
        <v>49.39284374253846</v>
      </c>
      <c r="G27" s="107">
        <v>165405</v>
      </c>
      <c r="H27" s="107">
        <f t="shared" si="2"/>
        <v>-6119.5</v>
      </c>
      <c r="I27" s="110">
        <f t="shared" si="1"/>
        <v>96.30029321967292</v>
      </c>
    </row>
    <row r="28" spans="1:9" ht="18" customHeight="1">
      <c r="A28" s="100" t="s">
        <v>200</v>
      </c>
      <c r="B28" s="101" t="s">
        <v>231</v>
      </c>
      <c r="C28" s="107">
        <v>1166224</v>
      </c>
      <c r="D28" s="107">
        <v>1166224</v>
      </c>
      <c r="E28" s="107">
        <v>793423.54</v>
      </c>
      <c r="F28" s="110">
        <f t="shared" si="0"/>
        <v>68.0335458711191</v>
      </c>
      <c r="G28" s="107">
        <v>772140.73</v>
      </c>
      <c r="H28" s="107">
        <f t="shared" si="2"/>
        <v>21282.810000000056</v>
      </c>
      <c r="I28" s="110">
        <f t="shared" si="1"/>
        <v>102.75633821311305</v>
      </c>
    </row>
    <row r="29" spans="1:9" ht="15.75">
      <c r="A29" s="100" t="s">
        <v>201</v>
      </c>
      <c r="B29" s="101" t="s">
        <v>232</v>
      </c>
      <c r="C29" s="107">
        <v>7815272</v>
      </c>
      <c r="D29" s="107">
        <v>7961530</v>
      </c>
      <c r="E29" s="107">
        <v>3211388.85</v>
      </c>
      <c r="F29" s="110">
        <f t="shared" si="0"/>
        <v>40.33632794199105</v>
      </c>
      <c r="G29" s="107">
        <v>2907119.7</v>
      </c>
      <c r="H29" s="107">
        <f t="shared" si="2"/>
        <v>304269.1499999999</v>
      </c>
      <c r="I29" s="110">
        <f t="shared" si="1"/>
        <v>110.46634405869149</v>
      </c>
    </row>
    <row r="30" spans="1:9" ht="15.75">
      <c r="A30" s="98" t="s">
        <v>202</v>
      </c>
      <c r="B30" s="99" t="s">
        <v>233</v>
      </c>
      <c r="C30" s="103">
        <f>SUM(C31)</f>
        <v>2316888.83</v>
      </c>
      <c r="D30" s="103">
        <f>SUM(D31)</f>
        <v>2553288.83</v>
      </c>
      <c r="E30" s="103">
        <f>SUM(E31)</f>
        <v>1569024.41</v>
      </c>
      <c r="F30" s="109">
        <f t="shared" si="0"/>
        <v>61.45111322952053</v>
      </c>
      <c r="G30" s="103">
        <f>SUM(G31)</f>
        <v>1180881.75</v>
      </c>
      <c r="H30" s="103">
        <f>SUM(H31)</f>
        <v>388142.6599999999</v>
      </c>
      <c r="I30" s="110">
        <f t="shared" si="1"/>
        <v>132.86888462794855</v>
      </c>
    </row>
    <row r="31" spans="1:9" ht="15.75">
      <c r="A31" s="100" t="s">
        <v>203</v>
      </c>
      <c r="B31" s="101" t="s">
        <v>234</v>
      </c>
      <c r="C31" s="107">
        <v>2316888.83</v>
      </c>
      <c r="D31" s="107">
        <v>2553288.83</v>
      </c>
      <c r="E31" s="107">
        <v>1569024.41</v>
      </c>
      <c r="F31" s="110">
        <f t="shared" si="0"/>
        <v>61.45111322952053</v>
      </c>
      <c r="G31" s="107">
        <v>1180881.75</v>
      </c>
      <c r="H31" s="107">
        <f>SUM(E31-G31)</f>
        <v>388142.6599999999</v>
      </c>
      <c r="I31" s="110">
        <f t="shared" si="1"/>
        <v>132.86888462794855</v>
      </c>
    </row>
    <row r="32" spans="1:9" ht="15.75">
      <c r="A32" s="98" t="s">
        <v>204</v>
      </c>
      <c r="B32" s="99">
        <v>1000</v>
      </c>
      <c r="C32" s="103">
        <f>SUM(C33:C36)</f>
        <v>8742974.14</v>
      </c>
      <c r="D32" s="103">
        <f>SUM(D33:D36)</f>
        <v>9907639.64</v>
      </c>
      <c r="E32" s="103">
        <f>SUM(E33:E36)</f>
        <v>953552.8999999999</v>
      </c>
      <c r="F32" s="109">
        <f t="shared" si="0"/>
        <v>9.624420494163227</v>
      </c>
      <c r="G32" s="103">
        <f>SUM(G33:G36)</f>
        <v>1281859.37</v>
      </c>
      <c r="H32" s="103">
        <f>SUM(H33:H36)</f>
        <v>-328306.47000000003</v>
      </c>
      <c r="I32" s="109">
        <f t="shared" si="1"/>
        <v>74.38826148300495</v>
      </c>
    </row>
    <row r="33" spans="1:9" ht="15.75">
      <c r="A33" s="100" t="s">
        <v>205</v>
      </c>
      <c r="B33" s="101">
        <v>1001</v>
      </c>
      <c r="C33" s="107">
        <v>1700000</v>
      </c>
      <c r="D33" s="107">
        <v>1700000</v>
      </c>
      <c r="E33" s="107">
        <v>541191.35</v>
      </c>
      <c r="F33" s="110">
        <f t="shared" si="0"/>
        <v>31.834785294117644</v>
      </c>
      <c r="G33" s="107">
        <v>479983.48</v>
      </c>
      <c r="H33" s="107">
        <f>SUM(E33-G33)</f>
        <v>61207.869999999995</v>
      </c>
      <c r="I33" s="110">
        <f t="shared" si="1"/>
        <v>112.75207846736726</v>
      </c>
    </row>
    <row r="34" spans="1:9" ht="15.75">
      <c r="A34" s="100" t="s">
        <v>206</v>
      </c>
      <c r="B34" s="101">
        <v>1003</v>
      </c>
      <c r="C34" s="107">
        <v>824000</v>
      </c>
      <c r="D34" s="107">
        <v>1988665.5</v>
      </c>
      <c r="E34" s="107">
        <v>124000</v>
      </c>
      <c r="F34" s="110">
        <f t="shared" si="0"/>
        <v>6.23533721483075</v>
      </c>
      <c r="G34" s="107">
        <v>493100</v>
      </c>
      <c r="H34" s="107">
        <f>SUM(E34-G34)</f>
        <v>-369100</v>
      </c>
      <c r="I34" s="110">
        <f t="shared" si="1"/>
        <v>25.147029000202796</v>
      </c>
    </row>
    <row r="35" spans="1:9" ht="15.75">
      <c r="A35" s="100" t="s">
        <v>240</v>
      </c>
      <c r="B35" s="101" t="s">
        <v>241</v>
      </c>
      <c r="C35" s="107">
        <v>6078674.14</v>
      </c>
      <c r="D35" s="107">
        <v>6078674.14</v>
      </c>
      <c r="E35" s="107">
        <v>217961.55</v>
      </c>
      <c r="F35" s="110">
        <f t="shared" si="0"/>
        <v>3.585675839501408</v>
      </c>
      <c r="G35" s="107">
        <v>240875.89</v>
      </c>
      <c r="H35" s="107">
        <f>SUM(E35-G35)</f>
        <v>-22914.340000000026</v>
      </c>
      <c r="I35" s="110">
        <f t="shared" si="1"/>
        <v>90.48707614531283</v>
      </c>
    </row>
    <row r="36" spans="1:9" ht="31.5">
      <c r="A36" s="100" t="s">
        <v>207</v>
      </c>
      <c r="B36" s="101">
        <v>1006</v>
      </c>
      <c r="C36" s="107">
        <v>140300</v>
      </c>
      <c r="D36" s="107">
        <v>140300</v>
      </c>
      <c r="E36" s="107">
        <v>70400</v>
      </c>
      <c r="F36" s="110">
        <f t="shared" si="0"/>
        <v>50.17818959372773</v>
      </c>
      <c r="G36" s="107">
        <v>67900</v>
      </c>
      <c r="H36" s="107">
        <f>SUM(E36-G36)</f>
        <v>2500</v>
      </c>
      <c r="I36" s="110">
        <f t="shared" si="1"/>
        <v>103.68188512518411</v>
      </c>
    </row>
    <row r="37" spans="1:9" ht="15.75">
      <c r="A37" s="98" t="s">
        <v>208</v>
      </c>
      <c r="B37" s="99">
        <v>1100</v>
      </c>
      <c r="C37" s="103">
        <f>SUM(C38)</f>
        <v>2658700</v>
      </c>
      <c r="D37" s="103">
        <f>SUM(D38)</f>
        <v>2724200</v>
      </c>
      <c r="E37" s="103">
        <f>SUM(E38)</f>
        <v>1454837.9</v>
      </c>
      <c r="F37" s="109">
        <f t="shared" si="0"/>
        <v>53.40422509360546</v>
      </c>
      <c r="G37" s="103">
        <f>SUM(G38)</f>
        <v>1168576.9</v>
      </c>
      <c r="H37" s="103">
        <f>SUM(H38)</f>
        <v>286261</v>
      </c>
      <c r="I37" s="110">
        <f t="shared" si="1"/>
        <v>124.49654789513637</v>
      </c>
    </row>
    <row r="38" spans="1:9" ht="15.75">
      <c r="A38" s="102" t="s">
        <v>209</v>
      </c>
      <c r="B38" s="101">
        <v>1101</v>
      </c>
      <c r="C38" s="107">
        <v>2658700</v>
      </c>
      <c r="D38" s="107">
        <v>2724200</v>
      </c>
      <c r="E38" s="107">
        <v>1454837.9</v>
      </c>
      <c r="F38" s="110">
        <f t="shared" si="0"/>
        <v>53.40422509360546</v>
      </c>
      <c r="G38" s="107">
        <v>1168576.9</v>
      </c>
      <c r="H38" s="107">
        <f>SUM(E38-G38)</f>
        <v>286261</v>
      </c>
      <c r="I38" s="110">
        <f t="shared" si="1"/>
        <v>124.49654789513637</v>
      </c>
    </row>
    <row r="39" spans="1:9" ht="15.75">
      <c r="A39" s="152" t="s">
        <v>210</v>
      </c>
      <c r="B39" s="152"/>
      <c r="C39" s="103">
        <f>SUM(C5+C11+C14+C19+C23+C30+C32+C37)</f>
        <v>345674209.48</v>
      </c>
      <c r="D39" s="103">
        <f>SUM(D5+D11+D14+D19+D23+D30+D32+D37)</f>
        <v>354697578.91999996</v>
      </c>
      <c r="E39" s="103">
        <f>SUM(E5+E11+E14+E19+E23+E30+E32+E37)</f>
        <v>114393179.25</v>
      </c>
      <c r="F39" s="109">
        <f t="shared" si="0"/>
        <v>32.25090500992699</v>
      </c>
      <c r="G39" s="103">
        <f>SUM(G5+G11+G14+G19+G23+G30+G32+G37)</f>
        <v>115448931.58000001</v>
      </c>
      <c r="H39" s="103">
        <f>SUM(H5+H11+H14+H19+H23+H30+H32+H37)</f>
        <v>-1055752.3299999959</v>
      </c>
      <c r="I39" s="109">
        <f t="shared" si="1"/>
        <v>99.08552438246825</v>
      </c>
    </row>
    <row r="40" ht="13.5" thickBot="1"/>
    <row r="41" spans="1:9" ht="32.25" thickBot="1">
      <c r="A41" s="104" t="s">
        <v>235</v>
      </c>
      <c r="B41" s="105"/>
      <c r="C41" s="106">
        <f>SUM('дох.'!C151-'расх.'!C39)</f>
        <v>-1869879.4100000262</v>
      </c>
      <c r="D41" s="106">
        <f>SUM('дох.'!D151)-'расх.'!D39</f>
        <v>-8397775.26999998</v>
      </c>
      <c r="E41" s="106">
        <f>SUM('дох.'!E151)-'расх.'!E39</f>
        <v>3861889.8599999845</v>
      </c>
      <c r="F41" s="105"/>
      <c r="G41" s="106">
        <f>SUM('дох.'!G151)-'расх.'!G39</f>
        <v>6485649.839999989</v>
      </c>
      <c r="H41" s="106">
        <f>SUM('дох.'!H151)-'расх.'!H39</f>
        <v>-2623759.980000003</v>
      </c>
      <c r="I41" s="108"/>
    </row>
  </sheetData>
  <sheetProtection/>
  <mergeCells count="9">
    <mergeCell ref="F3:F4"/>
    <mergeCell ref="G3:I3"/>
    <mergeCell ref="A1:I1"/>
    <mergeCell ref="A3:A4"/>
    <mergeCell ref="B3:B4"/>
    <mergeCell ref="A39:B39"/>
    <mergeCell ref="C3:C4"/>
    <mergeCell ref="D3:D4"/>
    <mergeCell ref="E3:E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2019-07-11T07:46:51Z</cp:lastPrinted>
  <dcterms:created xsi:type="dcterms:W3CDTF">2017-07-11T09:08:45Z</dcterms:created>
  <dcterms:modified xsi:type="dcterms:W3CDTF">2019-07-12T08:57:55Z</dcterms:modified>
  <cp:category/>
  <cp:version/>
  <cp:contentType/>
  <cp:contentStatus/>
</cp:coreProperties>
</file>