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дох." sheetId="1" r:id="rId1"/>
    <sheet name="расх." sheetId="2" r:id="rId2"/>
  </sheets>
  <externalReferences>
    <externalReference r:id="rId5"/>
    <externalReference r:id="rId6"/>
  </externalReferences>
  <definedNames>
    <definedName name="_xlnm.Print_Titles" localSheetId="0">'дох.'!$5:$6</definedName>
    <definedName name="_xlnm.Print_Titles" localSheetId="1">'расх.'!$3:$4</definedName>
    <definedName name="BUDG_NAME">#REF!</definedName>
    <definedName name="calc_order">#REF!</definedName>
    <definedName name="checked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26">#REF!</definedName>
    <definedName name="col27">#REF!</definedName>
    <definedName name="col28">#REF!</definedName>
    <definedName name="col29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ow">#REF!</definedName>
    <definedName name="CURR_USER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KASSIR_POST_OUR">#REF!</definedName>
    <definedName name="LAST_DOC_MODIFY">#REF!</definedName>
    <definedName name="link_row">#REF!</definedName>
    <definedName name="link_saved">#REF!</definedName>
    <definedName name="LONGNAME_OUR">#REF!</definedName>
    <definedName name="NASTR_PRN_DEP_NAME">#REF!</definedName>
    <definedName name="notNullCol">#REF!</definedName>
    <definedName name="OKATO">#REF!</definedName>
    <definedName name="OKATO2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REGION">#REF!</definedName>
    <definedName name="REGION_OUR">#REF!</definedName>
    <definedName name="REM_DATE_TYPE">#REF!</definedName>
    <definedName name="REM_MONTH">#REF!</definedName>
    <definedName name="REM_SONO">#REF!</definedName>
    <definedName name="REM_YEAR">#REF!</definedName>
    <definedName name="REPLACE_ZERO">#REF!</definedName>
    <definedName name="SONO">#REF!</definedName>
    <definedName name="SONO2">#REF!</definedName>
    <definedName name="SONO_OUR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  <definedName name="VED">#REF!</definedName>
    <definedName name="VED_NAME">#REF!</definedName>
    <definedName name="_xlnm_Print_Titles_1">#REF!</definedName>
  </definedNames>
  <calcPr fullCalcOnLoad="1"/>
</workbook>
</file>

<file path=xl/sharedStrings.xml><?xml version="1.0" encoding="utf-8"?>
<sst xmlns="http://schemas.openxmlformats.org/spreadsheetml/2006/main" count="360" uniqueCount="347">
  <si>
    <t>Исполнение бюджета Савинского муниципального района за 2019 год</t>
  </si>
  <si>
    <t>по состоянию на 01.10.2019 г.</t>
  </si>
  <si>
    <t>1. Доходы</t>
  </si>
  <si>
    <t>(руб.)</t>
  </si>
  <si>
    <t>Код классификации доходов бюджетов Российской Федерации</t>
  </si>
  <si>
    <t>Наименование доходов</t>
  </si>
  <si>
    <t>Утвержденные бюджетные назначения</t>
  </si>
  <si>
    <t>Уточненные бюджетные назначения</t>
  </si>
  <si>
    <t>Исполнено</t>
  </si>
  <si>
    <t>% исполнения к уточненным бюджетным назначениям</t>
  </si>
  <si>
    <t>Аналитические данные в сравнении с соответствующим периодом 2018 г.</t>
  </si>
  <si>
    <t>Абсолютная сумма</t>
  </si>
  <si>
    <t>Темп роста %</t>
  </si>
  <si>
    <t>000 1 00 00000 00 0000 000</t>
  </si>
  <si>
    <t>НАЛОГОВЫЕ И НЕНАЛОГОВЫЕ ДОХОДЫ</t>
  </si>
  <si>
    <t>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</si>
  <si>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</si>
  <si>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</si>
  <si>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</si>
  <si>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</si>
  <si>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</si>
  <si>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</si>
  <si>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</si>
  <si>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</si>
  <si>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</si>
  <si>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</si>
  <si>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</si>
  <si>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</si>
  <si>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</si>
  <si>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</si>
  <si>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</si>
  <si>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</si>
  <si>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</si>
  <si>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</si>
  <si>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</si>
  <si>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</si>
  <si>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</si>
  <si>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</si>
  <si>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</si>
  <si>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</si>
  <si>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000 1 05 00000 00 0000 000</t>
  </si>
  <si>
    <t>НАЛОГИ НА СОВОКУПНЫЙ ДОХОД</t>
  </si>
  <si>
    <t>000 1 05 02000 02 0000 110</t>
  </si>
  <si>
    <t>Единый налог на вменённый доход для отдельных видов деятельности</t>
  </si>
  <si>
    <t>000 1 05 02010 02 0000 110</t>
  </si>
  <si>
    <t>Единый налог на вмененный доход для отдельных видов деятельности</t>
  </si>
  <si>
    <t xml:space="preserve"> 000 1 05 02020 02 0000 110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</si>
  <si>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</si>
  <si>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000 1 05 03000 01 0000 110</t>
  </si>
  <si>
    <t>Единый сельскохозяйственный налог</t>
  </si>
  <si>
    <t>000 1 05 03010 01 0000 110</t>
  </si>
  <si>
    <t>000 1 05 03020 01 0000 110</t>
  </si>
  <si>
    <t>Единый сельскохозяйственный налог )за налоговые периоды, истекшие до 1 января 2011 года)</t>
  </si>
  <si>
    <t>000 1 05 04000 02 0000 110</t>
  </si>
  <si>
    <t>Налог, взимаемый в связи с применением патентной системы налогообложения</t>
  </si>
  <si>
    <t>000 1 05 04020 02 0000 110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</si>
  <si>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</si>
  <si>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 xml:space="preserve"> 000 1 06 00000 00 0000 000</t>
  </si>
  <si>
    <t>НАЛОГИ НА ИМУЩЕСТВО</t>
  </si>
  <si>
    <t xml:space="preserve"> 000 1 06 01000 00 0000 110</t>
  </si>
  <si>
    <t>Налог на имущество физических лиц</t>
  </si>
  <si>
    <t xml:space="preserve"> 000 1 06 01030 05 0000 110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</si>
  <si>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</si>
  <si>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</si>
  <si>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</si>
  <si>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</si>
  <si>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</si>
  <si>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</si>
  <si>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</si>
  <si>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000 1 09 00000 00 0000 000</t>
  </si>
  <si>
    <t>ЗАДОЛЖЕННОСТЬ И ПЕРЕРАСЧЕТЫ ПО ОТМЕНЕННЫМ НАЛОГАМ, СБОРАМ И ИНЫМ ОБЯЗАТЕЛЬНЫМ ПЛАТЕЖАМ</t>
  </si>
  <si>
    <t>000 1 09 04000 00 0000 110</t>
  </si>
  <si>
    <t>Налоги на имущество</t>
  </si>
  <si>
    <t>000 1 09 04010 02 0000 110</t>
  </si>
  <si>
    <t>Налог на имущество предприятий</t>
  </si>
  <si>
    <t>000 1 09 06000 02 0000 110</t>
  </si>
  <si>
    <t>Прочие налоги и сборы (по отмененным налогам и сборам субъектов Российской Федерации)</t>
  </si>
  <si>
    <t>000 1 09 06010 02 0000 110</t>
  </si>
  <si>
    <t>Налог с продаж</t>
  </si>
  <si>
    <t>НЕНАЛОГОВЫЕ ДОХОДЫ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</si>
  <si>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</si>
  <si>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</si>
  <si>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</si>
  <si>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</si>
  <si>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</si>
  <si>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</si>
  <si>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</si>
  <si>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</si>
  <si>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</si>
  <si>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</si>
  <si>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</si>
  <si>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</si>
  <si>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</si>
  <si>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</si>
  <si>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</si>
  <si>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</si>
  <si>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</si>
  <si>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</si>
  <si>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</si>
  <si>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</si>
  <si>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</si>
  <si>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</si>
  <si>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</si>
  <si>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</si>
  <si>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</si>
  <si>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</si>
  <si>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</si>
  <si>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</si>
  <si>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</si>
  <si>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</si>
  <si>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</si>
  <si>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</si>
  <si>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>000 1 12 01041 01 0000 120</t>
  </si>
  <si>
    <t>Плата за размещение отходов производства</t>
  </si>
  <si>
    <t>000 1 12 01042 01 0000 120</t>
  </si>
  <si>
    <t xml:space="preserve">Плата за размещение твердых коммунальных отходов
</t>
  </si>
  <si>
    <t>000 1 13 00000 00 0000 000</t>
  </si>
  <si>
    <t>ДОХОДЫ ОТ ОКАЗАНИЯ ПЛАТНЫХ УСЛУГ И КОМПЕНСАЦИИ ЗАТРАТ ГОСУДАРСТВА</t>
  </si>
  <si>
    <t>000 1 13 01000 00 0000 130</t>
  </si>
  <si>
    <t>Доходы от оказания платных услуг (работ)</t>
  </si>
  <si>
    <t>000 1 13 01990 00 0000 130</t>
  </si>
  <si>
    <t>Прочие доходы от оказания платных услуг (работ)</t>
  </si>
  <si>
    <t>000 1 13 01995 05 0000 130</t>
  </si>
  <si>
    <t>Прочие доходы от оказания платных услуг (работ) получателями средств бюджетов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</si>
  <si>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</si>
  <si>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</si>
  <si>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000 1 14 00000 00 0000 000</t>
  </si>
  <si>
    <t>ДОХОДЫ ОТ ПРОДАЖИ МАТЕРИАЛЬНЫХ И НЕМАТЕРИАЛЬНЫХ АКТИВОВ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</si>
  <si>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</si>
  <si>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</si>
  <si>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000 1 14 02050 05 0000 410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</si>
  <si>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</si>
  <si>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</si>
  <si>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</si>
  <si>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</si>
  <si>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</si>
  <si>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</si>
  <si>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</si>
  <si>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 xml:space="preserve">000 1 14 06013 05 0000 430 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</si>
  <si>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</si>
  <si>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</si>
  <si>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сеьских поселений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</si>
  <si>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</si>
  <si>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</si>
  <si>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</si>
  <si>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</si>
  <si>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000 1 14 06310 00 0000 430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</si>
  <si>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</si>
  <si>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000 1 14 06313 05 0000 430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</si>
  <si>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</si>
  <si>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000 1 14 06313 10 0000 430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</si>
  <si>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</si>
  <si>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000 1 16 00000 00 0000 000</t>
  </si>
  <si>
    <t>ШТРАФЫ, САНКЦИИ, ВОЗМЕЩЕНИЕ УЩЕРБА</t>
  </si>
  <si>
    <t>000 1 16 03000 00 0000 140</t>
  </si>
  <si>
    <t>Денежные взыскания (штрафы) за нарушение законодательства о налогах и сборах</t>
  </si>
  <si>
    <t>000 1 16 03010 01 0000 140</t>
  </si>
  <si>
    <t>Денежные взыскания (штрафы) за нарушение законодательства о налогах и сборах, предусмотренные статьями 116, 1191, 1192, пунктами 1 и 2 статьи 120, статьями 125, 126, 1261, 128, 129, 1291, 1294, 132, 133, 134, 135, 1351, 1352 Налогового кодекса Российской</t>
  </si>
  <si>
    <t>000 1 16 03030 01 0000 140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</si>
  <si>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</si>
  <si>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</si>
  <si>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</si>
  <si>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000 1 16 08010 01 0000 140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</si>
  <si>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</si>
  <si>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</si>
  <si>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</si>
  <si>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 xml:space="preserve"> 000 1 16 21050 05 0000 140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</si>
  <si>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</si>
  <si>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</si>
  <si>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</si>
  <si>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000 1 16 25030 01 0000 140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</si>
  <si>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</si>
  <si>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000 1 16 25060 01 0000 140</t>
  </si>
  <si>
    <t>Денежные взыскания (штрафы) за нарушение земельного законодательства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</si>
  <si>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</si>
  <si>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</si>
  <si>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</si>
  <si>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</si>
  <si>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000 1 16 35030 05 0000 140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</si>
  <si>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</si>
  <si>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</si>
  <si>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</si>
  <si>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000 1 16 90000 00 0000 140</t>
  </si>
  <si>
    <t xml:space="preserve">Прочие поступления от денежных взысканий (штрафов) и иных сумм в возмещение ущерба </t>
  </si>
  <si>
    <t>000 1 16 90050 05 0000 140</t>
  </si>
  <si>
    <t>Прочие поступления от денежных взысканий (штрафов) и иных сумм в возмещение ущерба, зачисляемые в  бюджеты муниципальных районов</t>
  </si>
  <si>
    <t>000 1 17 00000 00 0000 000</t>
  </si>
  <si>
    <t>ПРОЧИЕ НЕНАЛОГОВЫЕ ДОХОДЫ</t>
  </si>
  <si>
    <t>000 1 17 01000 00 0000 180</t>
  </si>
  <si>
    <t>Невыясненные поступления</t>
  </si>
  <si>
    <t>000 1 17 01050 05 0000 180</t>
  </si>
  <si>
    <t>Невыясненные поступления, зачисляемые в бюджеты муниципальных районов</t>
  </si>
  <si>
    <t xml:space="preserve"> 000 1 17 05000 00 0000 180</t>
  </si>
  <si>
    <t>Прочие неналоговые доходы</t>
  </si>
  <si>
    <t xml:space="preserve"> 000 1 17 05050 05 0000 180</t>
  </si>
  <si>
    <t>Прочие неналоговые доходы бюджетов муниципальных районов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</si>
  <si>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</si>
  <si>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</si>
  <si>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</si>
  <si>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</si>
  <si>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000 2 02 10000 00 0000 150</t>
  </si>
  <si>
    <t>Дотации бюджетам бюджетной системы Российской Федерации</t>
  </si>
  <si>
    <t>000 2 02 15001 00 0000 150</t>
  </si>
  <si>
    <t>Дотации на выравнивание бюджетной обеспеченности</t>
  </si>
  <si>
    <t>000 2 02 15001 05 0000 150</t>
  </si>
  <si>
    <t>Дотации бюджетам муниципальных районов на выравнивание бюджетной обеспеченности</t>
  </si>
  <si>
    <t>000 2 02 15002 00 0000 150</t>
  </si>
  <si>
    <t>Дотации бюджетам на поддержку мер по обеспечению сбалансированности бюджетов</t>
  </si>
  <si>
    <t>000 2 02 15002 05 0000 150</t>
  </si>
  <si>
    <t>Дотации бюджетам муниципальных районов на поддержку мер по обеспечению сбалансированности бюджетов</t>
  </si>
  <si>
    <t>000 2 02 20000 00 0000 150</t>
  </si>
  <si>
    <t>Субсидии бюджетам бюджетной системы Российской Федерации (межбюджетные субсидии)</t>
  </si>
  <si>
    <t>000 2 02 25097 00 0000150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</si>
  <si>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</si>
  <si>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000 2 02 25097 05 0000150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</si>
  <si>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</si>
  <si>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000 2 02 25497 00 0000150</t>
  </si>
  <si>
    <t xml:space="preserve">Субсидии бюджетам на реализацию мероприятий по обеспечению жильем молодых семей
</t>
  </si>
  <si>
    <t>000 2 02 25497 05 0000150</t>
  </si>
  <si>
    <t xml:space="preserve">Субсидии бюджетам муниципальных районов на реализацию мероприятий по обеспечению жильем молодых семей
</t>
  </si>
  <si>
    <t>000 2 02 25520 05 0000 150</t>
  </si>
  <si>
    <t>Субсидии бюджетам на софинансирование капитальных вложений в объекты государственной (муниципальной) собственности</t>
  </si>
  <si>
    <t xml:space="preserve">Субсидии бюджетам муниципальных районов на реализацию мероприятий по созданию в субъектах Российской Федерации новых мест в общеобразовательных организациях
</t>
  </si>
  <si>
    <t>* субсидии бюджетам муниципальных районов и городских округов Ивановской области на реализацию мероприятий по модернизации инфраструктуры общего образования (проведение капитального ремонта, реконструкции, строительства зданий, пристроя к зданиям общеобразовательных организаций, возврат в систему общего образования зданий, используемых не по назначению, приобретение (выкуп), аренда зданий и помещений)</t>
  </si>
  <si>
    <t>000 2 02 25519 00 0000 150</t>
  </si>
  <si>
    <t>Субсидия бюджетам на поддержку отрасли культуры</t>
  </si>
  <si>
    <t>000 2 02 25519 05 0000 150</t>
  </si>
  <si>
    <t>Субсидия бюджетам муниципальных районов на поддержку отрасли культуры</t>
  </si>
  <si>
    <t>000 2 02 29999 00 0000 150</t>
  </si>
  <si>
    <t>Прочие субсидии</t>
  </si>
  <si>
    <t>000 2 02 29999 05 0000 150</t>
  </si>
  <si>
    <t>Прочие субсидии бюджетам муниципальных районов</t>
  </si>
  <si>
    <t>* субсидии бюджетам муниципальных районов и городских округов Ивановской области на организацию отдыха детей в каникулярное время в части организации двухразового питания в лагерях дневного пребывания</t>
  </si>
  <si>
    <t>* субсидии бюджетам муниципальных районов и городских округов Ивановской области на укрепление материально-технической базы муниципальных образовательных организаций Ивановской области в рамках иных непрограммных мероприятий по наказам избирателей депутатам Ивановской областной Думы</t>
  </si>
  <si>
    <t>* субсидии бюджетам муниципальных районов и городских округов Ивановской области на софинансирование расходов по обеспечению функционирования многофункциональных центров предоставления государственных и муниципальных услуг</t>
  </si>
  <si>
    <t>* субсидии бюджетам муниципальных образований на разработку проектной документации и газификацию населенных пунктов, объектов социальной инфраструктуры Ивановской области</t>
  </si>
  <si>
    <t>* субсидии бюджетам муниципальных районов, городских округов Ивановской области на 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</t>
  </si>
  <si>
    <t>*субсидии бюджетам муниципальных районов и городских округов Ивановской области на 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</t>
  </si>
  <si>
    <t>*субсидии бюджетам муниципальных образований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</si>
  <si>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*субсидии бюджетам муниципальных районов и городских округов Ивановской области на организацию целевой подготовки педагогов для работы в муниципальных образовательных организациях Ивановской области</t>
  </si>
  <si>
    <t>* субсидии бюджетам муниципальных муниципальных образований Ивановской области  на разработку проектно-сметной документации объектов социальной и инженерной инфраструктуры населенных пунктов, расположенных в сельской местности</t>
  </si>
  <si>
    <t>*субсидии бюджетам муниципальных образований наИвановской области в целях предоставления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</t>
  </si>
  <si>
    <t>000 2 02 30000 00 0000 150</t>
  </si>
  <si>
    <t>Субвенции бюджетам бюджетной системы Российской Федерации</t>
  </si>
  <si>
    <t>000 2 02 30024 00 0000 150</t>
  </si>
  <si>
    <t>Субвенции местным бюджетам на выполнение передаваемых полномочий субъектов Российской Федерации</t>
  </si>
  <si>
    <t>000 2 02 30024 05 0000 150</t>
  </si>
  <si>
    <t>Субвенции бюджетам муниципальных районов на выполнение передаваемых полномочий субъектов Российской Федерации</t>
  </si>
  <si>
    <t>* субвенции бюджетам муниципальных районов и городских округов на осуществление полномочий по созданию и организации деятельности комиссий по делам несовершеннолетних и защите их прав</t>
  </si>
  <si>
    <t>* субвенции бюджетам муниципальных районов и городских округов Ивановской области на осуществление отдельных государственных полномочий в сфере административных правонарушений</t>
  </si>
  <si>
    <t>* субвенции бюджетам муниципальных районов и городских округов на 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</t>
  </si>
  <si>
    <t>* субвенций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</t>
  </si>
  <si>
    <t>* субвенции бюджетам муниципальных районов и городских округов на 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</t>
  </si>
  <si>
    <t>* субвенции бюджетам муниципальных районов и городских округов на осуществление 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</si>
  <si>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* субвенции бюджетам муниципальных районов и городских округов на 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</t>
  </si>
  <si>
    <t>* субвенции бюджетам муниципальных районов и городских округов Ивановской области на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</t>
  </si>
  <si>
    <t>000 2 02 35120 00 0000 150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</si>
  <si>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</si>
  <si>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000 2 02 35120 05 0000 150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</si>
  <si>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</si>
  <si>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000 2 02 35082 00 0000 150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</si>
  <si>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</si>
  <si>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000 2 02 35082 05 0000 150</t>
  </si>
  <si>
    <t>000 2 02 39999 00 0000 150</t>
  </si>
  <si>
    <t>Прочие субвенции</t>
  </si>
  <si>
    <t>000 2 02 39999 05 0000 150</t>
  </si>
  <si>
    <t>Прочие субвенции бюджетам муниципальных районов</t>
  </si>
  <si>
    <t>* субвенции бюджетам муниципальных районов и городских округов на финансовое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на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</si>
  <si>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* субвенции бюджетам муниципальных районов и городских округов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</si>
  <si>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000   2 02 40000 00 0000 150</t>
  </si>
  <si>
    <t>Иные межбюджетные трансферты</t>
  </si>
  <si>
    <t>000   2 02 40014 00 0000 150</t>
  </si>
  <si>
    <t>Межбюджетные  трансферты,   передаваемые бюджетам  муниципальных  образований  на осуществление   части   полномочий    по решению  вопросов  местного  значения  в соответствии с заключенными соглашениями</t>
  </si>
  <si>
    <t>000   2 02 40014 05 0000 150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</si>
  <si>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</si>
  <si>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</si>
  <si>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</si>
  <si>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000 2 19 60010 05 0000 150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</si>
  <si>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</si>
  <si>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Всего:</t>
  </si>
  <si>
    <t>2. Расходы</t>
  </si>
  <si>
    <t>Наименование</t>
  </si>
  <si>
    <t>Раздел, подраздел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</si>
  <si>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</si>
  <si>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</si>
  <si>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</si>
  <si>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</si>
  <si>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</si>
  <si>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</si>
  <si>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</si>
  <si>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</si>
  <si>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</si>
  <si>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</si>
  <si>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</si>
  <si>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</si>
  <si>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</si>
  <si>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</si>
  <si>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</si>
  <si>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</si>
  <si>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</si>
  <si>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</si>
  <si>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</si>
  <si>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</si>
  <si>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</si>
  <si>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</si>
  <si>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</si>
  <si>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</si>
  <si>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</si>
  <si>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</si>
  <si>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</si>
  <si>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</si>
  <si>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</si>
  <si>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</si>
  <si>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</si>
  <si>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</si>
  <si>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</si>
  <si>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</si>
  <si>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</si>
  <si>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</si>
  <si>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</si>
  <si>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</si>
  <si>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</si>
  <si>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</si>
  <si>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</si>
  <si>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</si>
  <si>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</si>
  <si>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</si>
  <si>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Профессиональная подготовка, переподготовка и повышение квалификации</t>
  </si>
  <si>
    <t>0705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</si>
  <si>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</si>
  <si>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</si>
  <si>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</si>
  <si>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</si>
  <si>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</si>
  <si>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</si>
  <si>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</si>
  <si>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</si>
  <si>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</si>
  <si>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</si>
  <si>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</si>
  <si>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</si>
  <si>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1004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</si>
  <si>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</si>
  <si>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</si>
  <si>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</si>
  <si>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Всего расходов:</t>
  </si>
  <si>
    <t>Результат исполнения бюджета (дефицит / профицит)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</si>
</sst>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#,##0.00"/>
    <numFmt numFmtId="167" formatCode="DD\.MM\.YYYY"/>
    <numFmt numFmtId="168" formatCode="_-* #,##0.00&quot;р.&quot;_-;\-* #,##0.00&quot;р.&quot;_-;_-* \-??&quot;р.&quot;_-;_-@_-"/>
    <numFmt numFmtId="169" formatCode="#,##0.0"/>
    <numFmt numFmtId="170" formatCode="0.0"/>
  </numFmts>
  <fonts count="36">
    <font>
      <sz val="10"/>
      <name val="Arial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Times New Roman"/>
      <family val="1"/>
    </font>
    <font>
      <b/>
      <i/>
      <sz val="8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sz val="6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i/>
      <sz val="8"/>
      <name val="Arial"/>
      <family val="2"/>
    </font>
    <font>
      <i/>
      <sz val="8"/>
      <color indexed="8"/>
      <name val="Times New Roman"/>
      <family val="1"/>
    </font>
    <font>
      <i/>
      <sz val="10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name val="Times New Roman"/>
      <family val="1"/>
    </font>
    <font>
      <sz val="9"/>
      <name val="Arial"/>
      <family val="2"/>
    </font>
    <font>
      <b/>
      <sz val="9"/>
      <name val="Times New Roman"/>
      <family val="1"/>
    </font>
    <font>
      <i/>
      <sz val="9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83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5" fontId="3" fillId="0" borderId="0">
      <alignment horizontal="center"/>
      <protection/>
    </xf>
    <xf numFmtId="166" fontId="3" fillId="0" borderId="1">
      <alignment horizontal="right"/>
      <protection/>
    </xf>
    <xf numFmtId="166" fontId="3" fillId="0" borderId="1">
      <alignment horizontal="right"/>
      <protection/>
    </xf>
    <xf numFmtId="166" fontId="3" fillId="0" borderId="1">
      <alignment horizontal="right"/>
      <protection/>
    </xf>
    <xf numFmtId="166" fontId="3" fillId="0" borderId="1">
      <alignment horizontal="right"/>
      <protection/>
    </xf>
    <xf numFmtId="165" fontId="3" fillId="0" borderId="2">
      <alignment horizontal="center" wrapText="1"/>
      <protection/>
    </xf>
    <xf numFmtId="166" fontId="3" fillId="0" borderId="2">
      <alignment horizontal="right"/>
      <protection/>
    </xf>
    <xf numFmtId="166" fontId="3" fillId="0" borderId="2">
      <alignment horizontal="right"/>
      <protection/>
    </xf>
    <xf numFmtId="166" fontId="3" fillId="0" borderId="2">
      <alignment horizontal="right"/>
      <protection/>
    </xf>
    <xf numFmtId="166" fontId="3" fillId="0" borderId="2">
      <alignment horizontal="right"/>
      <protection/>
    </xf>
    <xf numFmtId="165" fontId="3" fillId="0" borderId="3">
      <alignment horizontal="center" wrapText="1"/>
      <protection/>
    </xf>
    <xf numFmtId="165" fontId="3" fillId="0" borderId="0">
      <alignment horizontal="right"/>
      <protection/>
    </xf>
    <xf numFmtId="165" fontId="3" fillId="0" borderId="0">
      <alignment horizontal="right"/>
      <protection/>
    </xf>
    <xf numFmtId="165" fontId="3" fillId="0" borderId="0">
      <alignment horizontal="right"/>
      <protection/>
    </xf>
    <xf numFmtId="165" fontId="3" fillId="0" borderId="0">
      <alignment horizontal="right"/>
      <protection/>
    </xf>
    <xf numFmtId="165" fontId="3" fillId="0" borderId="1">
      <alignment horizontal="center"/>
      <protection/>
    </xf>
    <xf numFmtId="164" fontId="3" fillId="0" borderId="4">
      <alignment horizontal="left" wrapText="1"/>
      <protection/>
    </xf>
    <xf numFmtId="164" fontId="3" fillId="0" borderId="4">
      <alignment horizontal="left" wrapText="1"/>
      <protection/>
    </xf>
    <xf numFmtId="164" fontId="3" fillId="0" borderId="4">
      <alignment horizontal="left" wrapText="1"/>
      <protection/>
    </xf>
    <xf numFmtId="164" fontId="3" fillId="0" borderId="4">
      <alignment horizontal="left" wrapText="1"/>
      <protection/>
    </xf>
    <xf numFmtId="165" fontId="3" fillId="0" borderId="5">
      <alignment/>
      <protection/>
    </xf>
    <xf numFmtId="164" fontId="3" fillId="0" borderId="6">
      <alignment horizontal="left" wrapText="1" indent="1"/>
      <protection/>
    </xf>
    <xf numFmtId="164" fontId="3" fillId="0" borderId="6">
      <alignment horizontal="left" wrapText="1" indent="1"/>
      <protection/>
    </xf>
    <xf numFmtId="164" fontId="3" fillId="0" borderId="6">
      <alignment horizontal="left" wrapText="1" indent="1"/>
      <protection/>
    </xf>
    <xf numFmtId="164" fontId="3" fillId="0" borderId="6">
      <alignment horizontal="left" wrapText="1" indent="1"/>
      <protection/>
    </xf>
    <xf numFmtId="166" fontId="3" fillId="0" borderId="1">
      <alignment horizontal="right"/>
      <protection/>
    </xf>
    <xf numFmtId="164" fontId="4" fillId="0" borderId="7">
      <alignment horizontal="left" wrapText="1"/>
      <protection/>
    </xf>
    <xf numFmtId="164" fontId="4" fillId="0" borderId="7">
      <alignment horizontal="left" wrapText="1"/>
      <protection/>
    </xf>
    <xf numFmtId="164" fontId="4" fillId="0" borderId="7">
      <alignment horizontal="left" wrapText="1"/>
      <protection/>
    </xf>
    <xf numFmtId="164" fontId="4" fillId="0" borderId="7">
      <alignment horizontal="left" wrapText="1"/>
      <protection/>
    </xf>
    <xf numFmtId="166" fontId="3" fillId="0" borderId="2">
      <alignment horizontal="right"/>
      <protection/>
    </xf>
    <xf numFmtId="164" fontId="3" fillId="2" borderId="0">
      <alignment/>
      <protection/>
    </xf>
    <xf numFmtId="164" fontId="3" fillId="2" borderId="0">
      <alignment/>
      <protection/>
    </xf>
    <xf numFmtId="164" fontId="3" fillId="2" borderId="0">
      <alignment/>
      <protection/>
    </xf>
    <xf numFmtId="164" fontId="3" fillId="2" borderId="0">
      <alignment/>
      <protection/>
    </xf>
    <xf numFmtId="165" fontId="3" fillId="0" borderId="0">
      <alignment horizontal="right"/>
      <protection/>
    </xf>
    <xf numFmtId="164" fontId="3" fillId="0" borderId="5">
      <alignment/>
      <protection/>
    </xf>
    <xf numFmtId="164" fontId="3" fillId="0" borderId="5">
      <alignment/>
      <protection/>
    </xf>
    <xf numFmtId="164" fontId="3" fillId="0" borderId="5">
      <alignment/>
      <protection/>
    </xf>
    <xf numFmtId="164" fontId="3" fillId="0" borderId="5">
      <alignment/>
      <protection/>
    </xf>
    <xf numFmtId="166" fontId="3" fillId="0" borderId="8">
      <alignment horizontal="right"/>
      <protection/>
    </xf>
    <xf numFmtId="164" fontId="3" fillId="0" borderId="0">
      <alignment horizontal="center"/>
      <protection/>
    </xf>
    <xf numFmtId="164" fontId="3" fillId="0" borderId="0">
      <alignment horizontal="center"/>
      <protection/>
    </xf>
    <xf numFmtId="164" fontId="3" fillId="0" borderId="0">
      <alignment horizontal="center"/>
      <protection/>
    </xf>
    <xf numFmtId="164" fontId="3" fillId="0" borderId="0">
      <alignment horizontal="center"/>
      <protection/>
    </xf>
    <xf numFmtId="165" fontId="3" fillId="0" borderId="7">
      <alignment horizontal="center"/>
      <protection/>
    </xf>
    <xf numFmtId="164" fontId="2" fillId="0" borderId="5">
      <alignment/>
      <protection/>
    </xf>
    <xf numFmtId="164" fontId="2" fillId="0" borderId="5">
      <alignment/>
      <protection/>
    </xf>
    <xf numFmtId="164" fontId="2" fillId="0" borderId="5">
      <alignment/>
      <protection/>
    </xf>
    <xf numFmtId="164" fontId="2" fillId="0" borderId="5">
      <alignment/>
      <protection/>
    </xf>
    <xf numFmtId="166" fontId="3" fillId="0" borderId="9">
      <alignment horizontal="right"/>
      <protection/>
    </xf>
    <xf numFmtId="166" fontId="3" fillId="0" borderId="8">
      <alignment horizontal="right"/>
      <protection/>
    </xf>
    <xf numFmtId="166" fontId="3" fillId="0" borderId="8">
      <alignment horizontal="right"/>
      <protection/>
    </xf>
    <xf numFmtId="166" fontId="3" fillId="0" borderId="8">
      <alignment horizontal="right"/>
      <protection/>
    </xf>
    <xf numFmtId="166" fontId="3" fillId="0" borderId="8">
      <alignment horizontal="right"/>
      <protection/>
    </xf>
    <xf numFmtId="164" fontId="3" fillId="0" borderId="10">
      <alignment horizontal="left" wrapText="1"/>
      <protection/>
    </xf>
    <xf numFmtId="165" fontId="3" fillId="0" borderId="7">
      <alignment horizontal="center"/>
      <protection/>
    </xf>
    <xf numFmtId="165" fontId="3" fillId="0" borderId="7">
      <alignment horizontal="center"/>
      <protection/>
    </xf>
    <xf numFmtId="165" fontId="3" fillId="0" borderId="7">
      <alignment horizontal="center"/>
      <protection/>
    </xf>
    <xf numFmtId="165" fontId="3" fillId="0" borderId="7">
      <alignment horizontal="center"/>
      <protection/>
    </xf>
    <xf numFmtId="164" fontId="4" fillId="0" borderId="11">
      <alignment horizontal="left" wrapText="1"/>
      <protection/>
    </xf>
    <xf numFmtId="166" fontId="3" fillId="0" borderId="9">
      <alignment horizontal="right"/>
      <protection/>
    </xf>
    <xf numFmtId="166" fontId="3" fillId="0" borderId="9">
      <alignment horizontal="right"/>
      <protection/>
    </xf>
    <xf numFmtId="166" fontId="3" fillId="0" borderId="9">
      <alignment horizontal="right"/>
      <protection/>
    </xf>
    <xf numFmtId="166" fontId="3" fillId="0" borderId="9">
      <alignment horizontal="right"/>
      <protection/>
    </xf>
    <xf numFmtId="164" fontId="3" fillId="0" borderId="12">
      <alignment horizontal="left" wrapText="1" indent="1"/>
      <protection/>
    </xf>
    <xf numFmtId="164" fontId="4" fillId="0" borderId="0">
      <alignment horizontal="center"/>
      <protection/>
    </xf>
    <xf numFmtId="164" fontId="4" fillId="0" borderId="0">
      <alignment horizontal="center"/>
      <protection/>
    </xf>
    <xf numFmtId="164" fontId="4" fillId="0" borderId="0">
      <alignment horizontal="center"/>
      <protection/>
    </xf>
    <xf numFmtId="164" fontId="4" fillId="0" borderId="0">
      <alignment horizontal="center"/>
      <protection/>
    </xf>
    <xf numFmtId="164" fontId="2" fillId="0" borderId="13">
      <alignment/>
      <protection/>
    </xf>
    <xf numFmtId="164" fontId="4" fillId="0" borderId="5">
      <alignment/>
      <protection/>
    </xf>
    <xf numFmtId="164" fontId="4" fillId="0" borderId="5">
      <alignment/>
      <protection/>
    </xf>
    <xf numFmtId="164" fontId="4" fillId="0" borderId="5">
      <alignment/>
      <protection/>
    </xf>
    <xf numFmtId="164" fontId="4" fillId="0" borderId="5">
      <alignment/>
      <protection/>
    </xf>
    <xf numFmtId="164" fontId="3" fillId="0" borderId="5">
      <alignment/>
      <protection/>
    </xf>
    <xf numFmtId="164" fontId="3" fillId="0" borderId="14">
      <alignment horizontal="left" wrapText="1"/>
      <protection/>
    </xf>
    <xf numFmtId="164" fontId="3" fillId="0" borderId="14">
      <alignment horizontal="left" wrapText="1"/>
      <protection/>
    </xf>
    <xf numFmtId="164" fontId="3" fillId="0" borderId="14">
      <alignment horizontal="left" wrapText="1"/>
      <protection/>
    </xf>
    <xf numFmtId="164" fontId="3" fillId="0" borderId="14">
      <alignment horizontal="left" wrapText="1"/>
      <protection/>
    </xf>
    <xf numFmtId="164" fontId="2" fillId="0" borderId="5">
      <alignment/>
      <protection/>
    </xf>
    <xf numFmtId="164" fontId="3" fillId="0" borderId="15">
      <alignment horizontal="left" wrapText="1" indent="1"/>
      <protection/>
    </xf>
    <xf numFmtId="164" fontId="3" fillId="0" borderId="15">
      <alignment horizontal="left" wrapText="1" indent="1"/>
      <protection/>
    </xf>
    <xf numFmtId="164" fontId="3" fillId="0" borderId="15">
      <alignment horizontal="left" wrapText="1" indent="1"/>
      <protection/>
    </xf>
    <xf numFmtId="164" fontId="3" fillId="0" borderId="15">
      <alignment horizontal="left" wrapText="1" indent="1"/>
      <protection/>
    </xf>
    <xf numFmtId="164" fontId="4" fillId="0" borderId="0">
      <alignment horizontal="center"/>
      <protection/>
    </xf>
    <xf numFmtId="164" fontId="3" fillId="0" borderId="14">
      <alignment horizontal="left" wrapText="1" indent="2"/>
      <protection/>
    </xf>
    <xf numFmtId="164" fontId="3" fillId="0" borderId="14">
      <alignment horizontal="left" wrapText="1" indent="2"/>
      <protection/>
    </xf>
    <xf numFmtId="164" fontId="3" fillId="0" borderId="14">
      <alignment horizontal="left" wrapText="1" indent="2"/>
      <protection/>
    </xf>
    <xf numFmtId="164" fontId="3" fillId="0" borderId="14">
      <alignment horizontal="left" wrapText="1" indent="2"/>
      <protection/>
    </xf>
    <xf numFmtId="164" fontId="4" fillId="0" borderId="5">
      <alignment/>
      <protection/>
    </xf>
    <xf numFmtId="164" fontId="3" fillId="0" borderId="4">
      <alignment horizontal="left" wrapText="1" indent="2"/>
      <protection/>
    </xf>
    <xf numFmtId="164" fontId="3" fillId="0" borderId="4">
      <alignment horizontal="left" wrapText="1" indent="2"/>
      <protection/>
    </xf>
    <xf numFmtId="164" fontId="3" fillId="0" borderId="4">
      <alignment horizontal="left" wrapText="1" indent="2"/>
      <protection/>
    </xf>
    <xf numFmtId="164" fontId="3" fillId="0" borderId="4">
      <alignment horizontal="left" wrapText="1" indent="2"/>
      <protection/>
    </xf>
    <xf numFmtId="164" fontId="3" fillId="0" borderId="14">
      <alignment horizontal="left" wrapText="1"/>
      <protection/>
    </xf>
    <xf numFmtId="164" fontId="3" fillId="0" borderId="0">
      <alignment horizontal="center" wrapText="1"/>
      <protection/>
    </xf>
    <xf numFmtId="164" fontId="3" fillId="0" borderId="0">
      <alignment horizontal="center" wrapText="1"/>
      <protection/>
    </xf>
    <xf numFmtId="164" fontId="3" fillId="0" borderId="0">
      <alignment horizontal="center" wrapText="1"/>
      <protection/>
    </xf>
    <xf numFmtId="164" fontId="3" fillId="0" borderId="0">
      <alignment horizontal="center" wrapText="1"/>
      <protection/>
    </xf>
    <xf numFmtId="164" fontId="3" fillId="0" borderId="15">
      <alignment horizontal="left" wrapText="1" indent="1"/>
      <protection/>
    </xf>
    <xf numFmtId="165" fontId="3" fillId="0" borderId="5">
      <alignment horizontal="left"/>
      <protection/>
    </xf>
    <xf numFmtId="165" fontId="3" fillId="0" borderId="5">
      <alignment horizontal="left"/>
      <protection/>
    </xf>
    <xf numFmtId="165" fontId="3" fillId="0" borderId="5">
      <alignment horizontal="left"/>
      <protection/>
    </xf>
    <xf numFmtId="165" fontId="3" fillId="0" borderId="5">
      <alignment horizontal="left"/>
      <protection/>
    </xf>
    <xf numFmtId="164" fontId="3" fillId="0" borderId="14">
      <alignment horizontal="left" wrapText="1" indent="1"/>
      <protection/>
    </xf>
    <xf numFmtId="165" fontId="3" fillId="0" borderId="16">
      <alignment horizontal="center" wrapText="1"/>
      <protection/>
    </xf>
    <xf numFmtId="165" fontId="3" fillId="0" borderId="16">
      <alignment horizontal="center" wrapText="1"/>
      <protection/>
    </xf>
    <xf numFmtId="165" fontId="3" fillId="0" borderId="16">
      <alignment horizontal="center" wrapText="1"/>
      <protection/>
    </xf>
    <xf numFmtId="165" fontId="3" fillId="0" borderId="16">
      <alignment horizontal="center" wrapText="1"/>
      <protection/>
    </xf>
    <xf numFmtId="164" fontId="2" fillId="3" borderId="17">
      <alignment/>
      <protection/>
    </xf>
    <xf numFmtId="165" fontId="3" fillId="0" borderId="16">
      <alignment horizontal="left" wrapText="1"/>
      <protection/>
    </xf>
    <xf numFmtId="165" fontId="3" fillId="0" borderId="16">
      <alignment horizontal="left" wrapText="1"/>
      <protection/>
    </xf>
    <xf numFmtId="165" fontId="3" fillId="0" borderId="16">
      <alignment horizontal="left" wrapText="1"/>
      <protection/>
    </xf>
    <xf numFmtId="165" fontId="3" fillId="0" borderId="16">
      <alignment horizontal="left" wrapText="1"/>
      <protection/>
    </xf>
    <xf numFmtId="164" fontId="3" fillId="0" borderId="4">
      <alignment horizontal="left" wrapText="1" indent="1"/>
      <protection/>
    </xf>
    <xf numFmtId="165" fontId="3" fillId="0" borderId="16">
      <alignment horizontal="center" shrinkToFit="1"/>
      <protection/>
    </xf>
    <xf numFmtId="165" fontId="3" fillId="0" borderId="16">
      <alignment horizontal="center" shrinkToFit="1"/>
      <protection/>
    </xf>
    <xf numFmtId="165" fontId="3" fillId="0" borderId="16">
      <alignment horizontal="center" shrinkToFit="1"/>
      <protection/>
    </xf>
    <xf numFmtId="165" fontId="3" fillId="0" borderId="16">
      <alignment horizontal="center" shrinkToFit="1"/>
      <protection/>
    </xf>
    <xf numFmtId="164" fontId="3" fillId="0" borderId="0">
      <alignment horizontal="center" wrapText="1"/>
      <protection/>
    </xf>
    <xf numFmtId="165" fontId="3" fillId="0" borderId="1">
      <alignment horizontal="center" shrinkToFit="1"/>
      <protection/>
    </xf>
    <xf numFmtId="165" fontId="3" fillId="0" borderId="1">
      <alignment horizontal="center" shrinkToFit="1"/>
      <protection/>
    </xf>
    <xf numFmtId="165" fontId="3" fillId="0" borderId="1">
      <alignment horizontal="center" shrinkToFit="1"/>
      <protection/>
    </xf>
    <xf numFmtId="165" fontId="3" fillId="0" borderId="1">
      <alignment horizontal="center" shrinkToFit="1"/>
      <protection/>
    </xf>
    <xf numFmtId="165" fontId="3" fillId="0" borderId="5">
      <alignment horizontal="left"/>
      <protection/>
    </xf>
    <xf numFmtId="164" fontId="3" fillId="0" borderId="6">
      <alignment horizontal="left" wrapText="1"/>
      <protection/>
    </xf>
    <xf numFmtId="164" fontId="3" fillId="0" borderId="6">
      <alignment horizontal="left" wrapText="1"/>
      <protection/>
    </xf>
    <xf numFmtId="164" fontId="3" fillId="0" borderId="6">
      <alignment horizontal="left" wrapText="1"/>
      <protection/>
    </xf>
    <xf numFmtId="164" fontId="3" fillId="0" borderId="6">
      <alignment horizontal="left" wrapText="1"/>
      <protection/>
    </xf>
    <xf numFmtId="165" fontId="3" fillId="0" borderId="16">
      <alignment horizontal="center" wrapText="1"/>
      <protection/>
    </xf>
    <xf numFmtId="164" fontId="3" fillId="0" borderId="4">
      <alignment horizontal="left" wrapText="1" indent="1"/>
      <protection/>
    </xf>
    <xf numFmtId="164" fontId="3" fillId="0" borderId="4">
      <alignment horizontal="left" wrapText="1" indent="1"/>
      <protection/>
    </xf>
    <xf numFmtId="164" fontId="3" fillId="0" borderId="4">
      <alignment horizontal="left" wrapText="1" indent="1"/>
      <protection/>
    </xf>
    <xf numFmtId="164" fontId="3" fillId="0" borderId="4">
      <alignment horizontal="left" wrapText="1" indent="1"/>
      <protection/>
    </xf>
    <xf numFmtId="165" fontId="3" fillId="0" borderId="16">
      <alignment horizontal="center" shrinkToFit="1"/>
      <protection/>
    </xf>
    <xf numFmtId="164" fontId="3" fillId="0" borderId="6">
      <alignment horizontal="left" wrapText="1" indent="2"/>
      <protection/>
    </xf>
    <xf numFmtId="164" fontId="3" fillId="0" borderId="6">
      <alignment horizontal="left" wrapText="1" indent="2"/>
      <protection/>
    </xf>
    <xf numFmtId="164" fontId="3" fillId="0" borderId="6">
      <alignment horizontal="left" wrapText="1" indent="2"/>
      <protection/>
    </xf>
    <xf numFmtId="164" fontId="3" fillId="0" borderId="6">
      <alignment horizontal="left" wrapText="1" indent="2"/>
      <protection/>
    </xf>
    <xf numFmtId="165" fontId="3" fillId="0" borderId="1">
      <alignment horizontal="center" shrinkToFit="1"/>
      <protection/>
    </xf>
    <xf numFmtId="164" fontId="2" fillId="0" borderId="18">
      <alignment/>
      <protection/>
    </xf>
    <xf numFmtId="164" fontId="2" fillId="0" borderId="18">
      <alignment/>
      <protection/>
    </xf>
    <xf numFmtId="164" fontId="2" fillId="0" borderId="18">
      <alignment/>
      <protection/>
    </xf>
    <xf numFmtId="164" fontId="2" fillId="0" borderId="18">
      <alignment/>
      <protection/>
    </xf>
    <xf numFmtId="164" fontId="3" fillId="0" borderId="19">
      <alignment horizontal="left" wrapText="1"/>
      <protection/>
    </xf>
    <xf numFmtId="164" fontId="2" fillId="0" borderId="13">
      <alignment/>
      <protection/>
    </xf>
    <xf numFmtId="164" fontId="2" fillId="0" borderId="13">
      <alignment/>
      <protection/>
    </xf>
    <xf numFmtId="164" fontId="2" fillId="0" borderId="13">
      <alignment/>
      <protection/>
    </xf>
    <xf numFmtId="164" fontId="2" fillId="0" borderId="13">
      <alignment/>
      <protection/>
    </xf>
    <xf numFmtId="164" fontId="3" fillId="0" borderId="10">
      <alignment horizontal="left" wrapText="1" indent="1"/>
      <protection/>
    </xf>
    <xf numFmtId="165" fontId="3" fillId="0" borderId="8">
      <alignment horizontal="center"/>
      <protection/>
    </xf>
    <xf numFmtId="165" fontId="3" fillId="0" borderId="8">
      <alignment horizontal="center"/>
      <protection/>
    </xf>
    <xf numFmtId="165" fontId="3" fillId="0" borderId="8">
      <alignment horizontal="center"/>
      <protection/>
    </xf>
    <xf numFmtId="165" fontId="3" fillId="0" borderId="8">
      <alignment horizontal="center"/>
      <protection/>
    </xf>
    <xf numFmtId="164" fontId="3" fillId="0" borderId="19">
      <alignment horizontal="left" wrapText="1" indent="1"/>
      <protection/>
    </xf>
    <xf numFmtId="164" fontId="4" fillId="0" borderId="20">
      <alignment horizontal="center" vertical="center" textRotation="90" wrapText="1"/>
      <protection/>
    </xf>
    <xf numFmtId="164" fontId="4" fillId="0" borderId="20">
      <alignment horizontal="center" vertical="center" textRotation="90" wrapText="1"/>
      <protection/>
    </xf>
    <xf numFmtId="164" fontId="4" fillId="0" borderId="20">
      <alignment horizontal="center" vertical="center" textRotation="90" wrapText="1"/>
      <protection/>
    </xf>
    <xf numFmtId="164" fontId="4" fillId="0" borderId="20">
      <alignment horizontal="center" vertical="center" textRotation="90" wrapText="1"/>
      <protection/>
    </xf>
    <xf numFmtId="164" fontId="3" fillId="0" borderId="10">
      <alignment horizontal="left" wrapText="1" indent="1"/>
      <protection/>
    </xf>
    <xf numFmtId="164" fontId="4" fillId="0" borderId="13">
      <alignment horizontal="center" vertical="center" textRotation="90" wrapText="1"/>
      <protection/>
    </xf>
    <xf numFmtId="164" fontId="4" fillId="0" borderId="13">
      <alignment horizontal="center" vertical="center" textRotation="90" wrapText="1"/>
      <protection/>
    </xf>
    <xf numFmtId="164" fontId="4" fillId="0" borderId="13">
      <alignment horizontal="center" vertical="center" textRotation="90" wrapText="1"/>
      <protection/>
    </xf>
    <xf numFmtId="164" fontId="4" fillId="0" borderId="13">
      <alignment horizontal="center" vertical="center" textRotation="90" wrapText="1"/>
      <protection/>
    </xf>
    <xf numFmtId="164" fontId="2" fillId="0" borderId="21">
      <alignment/>
      <protection/>
    </xf>
    <xf numFmtId="164" fontId="3" fillId="0" borderId="0">
      <alignment vertical="center"/>
      <protection/>
    </xf>
    <xf numFmtId="164" fontId="3" fillId="0" borderId="0">
      <alignment vertical="center"/>
      <protection/>
    </xf>
    <xf numFmtId="164" fontId="3" fillId="0" borderId="0">
      <alignment vertical="center"/>
      <protection/>
    </xf>
    <xf numFmtId="164" fontId="3" fillId="0" borderId="0">
      <alignment vertical="center"/>
      <protection/>
    </xf>
    <xf numFmtId="164" fontId="2" fillId="0" borderId="22">
      <alignment/>
      <protection/>
    </xf>
    <xf numFmtId="164" fontId="4" fillId="0" borderId="0">
      <alignment horizontal="center" vertical="center" textRotation="90" wrapText="1"/>
      <protection/>
    </xf>
    <xf numFmtId="164" fontId="4" fillId="0" borderId="0">
      <alignment horizontal="center" vertical="center" textRotation="90" wrapText="1"/>
      <protection/>
    </xf>
    <xf numFmtId="164" fontId="4" fillId="0" borderId="0">
      <alignment horizontal="center" vertical="center" textRotation="90" wrapText="1"/>
      <protection/>
    </xf>
    <xf numFmtId="164" fontId="4" fillId="0" borderId="0">
      <alignment horizontal="center" vertical="center" textRotation="90" wrapText="1"/>
      <protection/>
    </xf>
    <xf numFmtId="164" fontId="4" fillId="0" borderId="20">
      <alignment horizontal="center" vertical="center" textRotation="90" wrapText="1"/>
      <protection/>
    </xf>
    <xf numFmtId="164" fontId="4" fillId="0" borderId="23">
      <alignment horizontal="center" vertical="center" textRotation="90" wrapText="1"/>
      <protection/>
    </xf>
    <xf numFmtId="164" fontId="4" fillId="0" borderId="23">
      <alignment horizontal="center" vertical="center" textRotation="90" wrapText="1"/>
      <protection/>
    </xf>
    <xf numFmtId="164" fontId="4" fillId="0" borderId="23">
      <alignment horizontal="center" vertical="center" textRotation="90" wrapText="1"/>
      <protection/>
    </xf>
    <xf numFmtId="164" fontId="4" fillId="0" borderId="23">
      <alignment horizontal="center" vertical="center" textRotation="90" wrapText="1"/>
      <protection/>
    </xf>
    <xf numFmtId="164" fontId="4" fillId="0" borderId="13">
      <alignment horizontal="center" vertical="center" textRotation="90" wrapText="1"/>
      <protection/>
    </xf>
    <xf numFmtId="164" fontId="4" fillId="0" borderId="0">
      <alignment horizontal="center" vertical="center" textRotation="90"/>
      <protection/>
    </xf>
    <xf numFmtId="164" fontId="4" fillId="0" borderId="0">
      <alignment horizontal="center" vertical="center" textRotation="90"/>
      <protection/>
    </xf>
    <xf numFmtId="164" fontId="4" fillId="0" borderId="0">
      <alignment horizontal="center" vertical="center" textRotation="90"/>
      <protection/>
    </xf>
    <xf numFmtId="164" fontId="4" fillId="0" borderId="0">
      <alignment horizontal="center" vertical="center" textRotation="90"/>
      <protection/>
    </xf>
    <xf numFmtId="164" fontId="3" fillId="0" borderId="0">
      <alignment vertical="center"/>
      <protection/>
    </xf>
    <xf numFmtId="164" fontId="4" fillId="0" borderId="23">
      <alignment horizontal="center" vertical="center" textRotation="90"/>
      <protection/>
    </xf>
    <xf numFmtId="164" fontId="4" fillId="0" borderId="23">
      <alignment horizontal="center" vertical="center" textRotation="90"/>
      <protection/>
    </xf>
    <xf numFmtId="164" fontId="4" fillId="0" borderId="23">
      <alignment horizontal="center" vertical="center" textRotation="90"/>
      <protection/>
    </xf>
    <xf numFmtId="164" fontId="4" fillId="0" borderId="23">
      <alignment horizontal="center" vertical="center" textRotation="90"/>
      <protection/>
    </xf>
    <xf numFmtId="164" fontId="4" fillId="0" borderId="5">
      <alignment horizontal="center" vertical="center" textRotation="90" wrapText="1"/>
      <protection/>
    </xf>
    <xf numFmtId="164" fontId="4" fillId="0" borderId="24">
      <alignment horizontal="center" vertical="center" textRotation="90"/>
      <protection/>
    </xf>
    <xf numFmtId="164" fontId="4" fillId="0" borderId="24">
      <alignment horizontal="center" vertical="center" textRotation="90"/>
      <protection/>
    </xf>
    <xf numFmtId="164" fontId="4" fillId="0" borderId="24">
      <alignment horizontal="center" vertical="center" textRotation="90"/>
      <protection/>
    </xf>
    <xf numFmtId="164" fontId="4" fillId="0" borderId="24">
      <alignment horizontal="center" vertical="center" textRotation="90"/>
      <protection/>
    </xf>
    <xf numFmtId="164" fontId="4" fillId="0" borderId="13">
      <alignment horizontal="center" vertical="center" textRotation="90"/>
      <protection/>
    </xf>
    <xf numFmtId="164" fontId="5" fillId="0" borderId="5">
      <alignment wrapText="1"/>
      <protection/>
    </xf>
    <xf numFmtId="164" fontId="5" fillId="0" borderId="5">
      <alignment wrapText="1"/>
      <protection/>
    </xf>
    <xf numFmtId="164" fontId="5" fillId="0" borderId="5">
      <alignment wrapText="1"/>
      <protection/>
    </xf>
    <xf numFmtId="164" fontId="5" fillId="0" borderId="5">
      <alignment wrapText="1"/>
      <protection/>
    </xf>
    <xf numFmtId="164" fontId="4" fillId="0" borderId="5">
      <alignment horizontal="center" vertical="center" textRotation="90"/>
      <protection/>
    </xf>
    <xf numFmtId="164" fontId="5" fillId="0" borderId="24">
      <alignment wrapText="1"/>
      <protection/>
    </xf>
    <xf numFmtId="164" fontId="5" fillId="0" borderId="24">
      <alignment wrapText="1"/>
      <protection/>
    </xf>
    <xf numFmtId="164" fontId="5" fillId="0" borderId="24">
      <alignment wrapText="1"/>
      <protection/>
    </xf>
    <xf numFmtId="164" fontId="5" fillId="0" borderId="24">
      <alignment wrapText="1"/>
      <protection/>
    </xf>
    <xf numFmtId="164" fontId="4" fillId="0" borderId="20">
      <alignment horizontal="center" vertical="center" textRotation="90"/>
      <protection/>
    </xf>
    <xf numFmtId="164" fontId="5" fillId="0" borderId="13">
      <alignment wrapText="1"/>
      <protection/>
    </xf>
    <xf numFmtId="164" fontId="5" fillId="0" borderId="13">
      <alignment wrapText="1"/>
      <protection/>
    </xf>
    <xf numFmtId="164" fontId="5" fillId="0" borderId="13">
      <alignment wrapText="1"/>
      <protection/>
    </xf>
    <xf numFmtId="164" fontId="5" fillId="0" borderId="13">
      <alignment wrapText="1"/>
      <protection/>
    </xf>
    <xf numFmtId="164" fontId="4" fillId="0" borderId="24">
      <alignment horizontal="center" vertical="center" textRotation="90"/>
      <protection/>
    </xf>
    <xf numFmtId="164" fontId="3" fillId="0" borderId="24">
      <alignment horizontal="center" vertical="top" wrapText="1"/>
      <protection/>
    </xf>
    <xf numFmtId="164" fontId="3" fillId="0" borderId="24">
      <alignment horizontal="center" vertical="top" wrapText="1"/>
      <protection/>
    </xf>
    <xf numFmtId="164" fontId="3" fillId="0" borderId="24">
      <alignment horizontal="center" vertical="top" wrapText="1"/>
      <protection/>
    </xf>
    <xf numFmtId="164" fontId="3" fillId="0" borderId="24">
      <alignment horizontal="center" vertical="top" wrapText="1"/>
      <protection/>
    </xf>
    <xf numFmtId="164" fontId="5" fillId="0" borderId="5">
      <alignment wrapText="1"/>
      <protection/>
    </xf>
    <xf numFmtId="164" fontId="4" fillId="0" borderId="25">
      <alignment/>
      <protection/>
    </xf>
    <xf numFmtId="164" fontId="4" fillId="0" borderId="25">
      <alignment/>
      <protection/>
    </xf>
    <xf numFmtId="164" fontId="4" fillId="0" borderId="25">
      <alignment/>
      <protection/>
    </xf>
    <xf numFmtId="164" fontId="4" fillId="0" borderId="25">
      <alignment/>
      <protection/>
    </xf>
    <xf numFmtId="164" fontId="5" fillId="0" borderId="24">
      <alignment wrapText="1"/>
      <protection/>
    </xf>
    <xf numFmtId="165" fontId="6" fillId="0" borderId="26">
      <alignment horizontal="left" vertical="center" wrapText="1"/>
      <protection/>
    </xf>
    <xf numFmtId="165" fontId="6" fillId="0" borderId="26">
      <alignment horizontal="left" vertical="center" wrapText="1"/>
      <protection/>
    </xf>
    <xf numFmtId="165" fontId="6" fillId="0" borderId="26">
      <alignment horizontal="left" vertical="center" wrapText="1"/>
      <protection/>
    </xf>
    <xf numFmtId="165" fontId="6" fillId="0" borderId="26">
      <alignment horizontal="left" vertical="center" wrapText="1"/>
      <protection/>
    </xf>
    <xf numFmtId="164" fontId="5" fillId="0" borderId="13">
      <alignment wrapText="1"/>
      <protection/>
    </xf>
    <xf numFmtId="165" fontId="3" fillId="0" borderId="6">
      <alignment horizontal="left" vertical="center" wrapText="1" indent="2"/>
      <protection/>
    </xf>
    <xf numFmtId="165" fontId="3" fillId="0" borderId="6">
      <alignment horizontal="left" vertical="center" wrapText="1" indent="2"/>
      <protection/>
    </xf>
    <xf numFmtId="165" fontId="3" fillId="0" borderId="6">
      <alignment horizontal="left" vertical="center" wrapText="1" indent="2"/>
      <protection/>
    </xf>
    <xf numFmtId="165" fontId="3" fillId="0" borderId="6">
      <alignment horizontal="left" vertical="center" wrapText="1" indent="2"/>
      <protection/>
    </xf>
    <xf numFmtId="164" fontId="3" fillId="0" borderId="24">
      <alignment horizontal="center" vertical="top" wrapText="1"/>
      <protection/>
    </xf>
    <xf numFmtId="165" fontId="3" fillId="0" borderId="4">
      <alignment horizontal="left" vertical="center" wrapText="1" indent="3"/>
      <protection/>
    </xf>
    <xf numFmtId="165" fontId="3" fillId="0" borderId="4">
      <alignment horizontal="left" vertical="center" wrapText="1" indent="3"/>
      <protection/>
    </xf>
    <xf numFmtId="165" fontId="3" fillId="0" borderId="4">
      <alignment horizontal="left" vertical="center" wrapText="1" indent="3"/>
      <protection/>
    </xf>
    <xf numFmtId="165" fontId="3" fillId="0" borderId="4">
      <alignment horizontal="left" vertical="center" wrapText="1" indent="3"/>
      <protection/>
    </xf>
    <xf numFmtId="164" fontId="4" fillId="0" borderId="25">
      <alignment/>
      <protection/>
    </xf>
    <xf numFmtId="165" fontId="3" fillId="0" borderId="26">
      <alignment horizontal="left" vertical="center" wrapText="1" indent="3"/>
      <protection/>
    </xf>
    <xf numFmtId="165" fontId="3" fillId="0" borderId="26">
      <alignment horizontal="left" vertical="center" wrapText="1" indent="3"/>
      <protection/>
    </xf>
    <xf numFmtId="165" fontId="3" fillId="0" borderId="26">
      <alignment horizontal="left" vertical="center" wrapText="1" indent="3"/>
      <protection/>
    </xf>
    <xf numFmtId="165" fontId="3" fillId="0" borderId="26">
      <alignment horizontal="left" vertical="center" wrapText="1" indent="3"/>
      <protection/>
    </xf>
    <xf numFmtId="165" fontId="6" fillId="0" borderId="26">
      <alignment horizontal="left" vertical="center" wrapText="1"/>
      <protection/>
    </xf>
    <xf numFmtId="165" fontId="3" fillId="0" borderId="27">
      <alignment horizontal="left" vertical="center" wrapText="1" indent="3"/>
      <protection/>
    </xf>
    <xf numFmtId="165" fontId="3" fillId="0" borderId="27">
      <alignment horizontal="left" vertical="center" wrapText="1" indent="3"/>
      <protection/>
    </xf>
    <xf numFmtId="165" fontId="3" fillId="0" borderId="27">
      <alignment horizontal="left" vertical="center" wrapText="1" indent="3"/>
      <protection/>
    </xf>
    <xf numFmtId="165" fontId="3" fillId="0" borderId="27">
      <alignment horizontal="left" vertical="center" wrapText="1" indent="3"/>
      <protection/>
    </xf>
    <xf numFmtId="165" fontId="3" fillId="0" borderId="6">
      <alignment horizontal="left" vertical="center" wrapText="1" indent="1"/>
      <protection/>
    </xf>
    <xf numFmtId="164" fontId="6" fillId="0" borderId="25">
      <alignment horizontal="left" vertical="center" wrapText="1"/>
      <protection/>
    </xf>
    <xf numFmtId="164" fontId="6" fillId="0" borderId="25">
      <alignment horizontal="left" vertical="center" wrapText="1"/>
      <protection/>
    </xf>
    <xf numFmtId="164" fontId="6" fillId="0" borderId="25">
      <alignment horizontal="left" vertical="center" wrapText="1"/>
      <protection/>
    </xf>
    <xf numFmtId="164" fontId="6" fillId="0" borderId="25">
      <alignment horizontal="left" vertical="center" wrapText="1"/>
      <protection/>
    </xf>
    <xf numFmtId="165" fontId="3" fillId="0" borderId="4">
      <alignment horizontal="left" vertical="center" wrapText="1" indent="2"/>
      <protection/>
    </xf>
    <xf numFmtId="165" fontId="3" fillId="0" borderId="13">
      <alignment horizontal="left" vertical="center" wrapText="1" indent="3"/>
      <protection/>
    </xf>
    <xf numFmtId="165" fontId="3" fillId="0" borderId="13">
      <alignment horizontal="left" vertical="center" wrapText="1" indent="3"/>
      <protection/>
    </xf>
    <xf numFmtId="165" fontId="3" fillId="0" borderId="13">
      <alignment horizontal="left" vertical="center" wrapText="1" indent="3"/>
      <protection/>
    </xf>
    <xf numFmtId="165" fontId="3" fillId="0" borderId="13">
      <alignment horizontal="left" vertical="center" wrapText="1" indent="3"/>
      <protection/>
    </xf>
    <xf numFmtId="165" fontId="3" fillId="0" borderId="26">
      <alignment horizontal="left" vertical="center" wrapText="1" indent="2"/>
      <protection/>
    </xf>
    <xf numFmtId="165" fontId="3" fillId="0" borderId="0">
      <alignment horizontal="left" vertical="center" wrapText="1" indent="3"/>
      <protection/>
    </xf>
    <xf numFmtId="165" fontId="3" fillId="0" borderId="0">
      <alignment horizontal="left" vertical="center" wrapText="1" indent="3"/>
      <protection/>
    </xf>
    <xf numFmtId="165" fontId="3" fillId="0" borderId="0">
      <alignment horizontal="left" vertical="center" wrapText="1" indent="3"/>
      <protection/>
    </xf>
    <xf numFmtId="165" fontId="3" fillId="0" borderId="0">
      <alignment horizontal="left" vertical="center" wrapText="1" indent="3"/>
      <protection/>
    </xf>
    <xf numFmtId="165" fontId="3" fillId="0" borderId="27">
      <alignment horizontal="left" vertical="center" wrapText="1" indent="2"/>
      <protection/>
    </xf>
    <xf numFmtId="165" fontId="3" fillId="0" borderId="5">
      <alignment horizontal="left" vertical="center" wrapText="1" indent="3"/>
      <protection/>
    </xf>
    <xf numFmtId="165" fontId="3" fillId="0" borderId="5">
      <alignment horizontal="left" vertical="center" wrapText="1" indent="3"/>
      <protection/>
    </xf>
    <xf numFmtId="165" fontId="3" fillId="0" borderId="5">
      <alignment horizontal="left" vertical="center" wrapText="1" indent="3"/>
      <protection/>
    </xf>
    <xf numFmtId="165" fontId="3" fillId="0" borderId="5">
      <alignment horizontal="left" vertical="center" wrapText="1" indent="3"/>
      <protection/>
    </xf>
    <xf numFmtId="164" fontId="6" fillId="0" borderId="25">
      <alignment horizontal="left" vertical="center" wrapText="1"/>
      <protection/>
    </xf>
    <xf numFmtId="165" fontId="6" fillId="0" borderId="25">
      <alignment horizontal="left" vertical="center" wrapText="1"/>
      <protection/>
    </xf>
    <xf numFmtId="165" fontId="6" fillId="0" borderId="25">
      <alignment horizontal="left" vertical="center" wrapText="1"/>
      <protection/>
    </xf>
    <xf numFmtId="165" fontId="6" fillId="0" borderId="25">
      <alignment horizontal="left" vertical="center" wrapText="1"/>
      <protection/>
    </xf>
    <xf numFmtId="165" fontId="6" fillId="0" borderId="25">
      <alignment horizontal="left" vertical="center" wrapText="1"/>
      <protection/>
    </xf>
    <xf numFmtId="165" fontId="3" fillId="0" borderId="13">
      <alignment horizontal="left" vertical="center" wrapText="1" indent="2"/>
      <protection/>
    </xf>
    <xf numFmtId="164" fontId="3" fillId="0" borderId="26">
      <alignment horizontal="left" vertical="center" wrapText="1"/>
      <protection/>
    </xf>
    <xf numFmtId="164" fontId="3" fillId="0" borderId="26">
      <alignment horizontal="left" vertical="center" wrapText="1"/>
      <protection/>
    </xf>
    <xf numFmtId="164" fontId="3" fillId="0" borderId="26">
      <alignment horizontal="left" vertical="center" wrapText="1"/>
      <protection/>
    </xf>
    <xf numFmtId="164" fontId="3" fillId="0" borderId="26">
      <alignment horizontal="left" vertical="center" wrapText="1"/>
      <protection/>
    </xf>
    <xf numFmtId="165" fontId="3" fillId="0" borderId="0">
      <alignment horizontal="left" vertical="center" wrapText="1" indent="2"/>
      <protection/>
    </xf>
    <xf numFmtId="164" fontId="3" fillId="0" borderId="27">
      <alignment horizontal="left" vertical="center" wrapText="1"/>
      <protection/>
    </xf>
    <xf numFmtId="164" fontId="3" fillId="0" borderId="27">
      <alignment horizontal="left" vertical="center" wrapText="1"/>
      <protection/>
    </xf>
    <xf numFmtId="164" fontId="3" fillId="0" borderId="27">
      <alignment horizontal="left" vertical="center" wrapText="1"/>
      <protection/>
    </xf>
    <xf numFmtId="164" fontId="3" fillId="0" borderId="27">
      <alignment horizontal="left" vertical="center" wrapText="1"/>
      <protection/>
    </xf>
    <xf numFmtId="165" fontId="3" fillId="0" borderId="5">
      <alignment horizontal="left" vertical="center" wrapText="1" indent="2"/>
      <protection/>
    </xf>
    <xf numFmtId="165" fontId="6" fillId="0" borderId="28">
      <alignment horizontal="left" vertical="center" wrapText="1"/>
      <protection/>
    </xf>
    <xf numFmtId="165" fontId="6" fillId="0" borderId="28">
      <alignment horizontal="left" vertical="center" wrapText="1"/>
      <protection/>
    </xf>
    <xf numFmtId="165" fontId="6" fillId="0" borderId="28">
      <alignment horizontal="left" vertical="center" wrapText="1"/>
      <protection/>
    </xf>
    <xf numFmtId="165" fontId="6" fillId="0" borderId="28">
      <alignment horizontal="left" vertical="center" wrapText="1"/>
      <protection/>
    </xf>
    <xf numFmtId="165" fontId="6" fillId="0" borderId="25">
      <alignment horizontal="left" vertical="center" wrapText="1"/>
      <protection/>
    </xf>
    <xf numFmtId="165" fontId="3" fillId="0" borderId="29">
      <alignment horizontal="left" vertical="center" wrapText="1"/>
      <protection/>
    </xf>
    <xf numFmtId="165" fontId="3" fillId="0" borderId="29">
      <alignment horizontal="left" vertical="center" wrapText="1"/>
      <protection/>
    </xf>
    <xf numFmtId="165" fontId="3" fillId="0" borderId="29">
      <alignment horizontal="left" vertical="center" wrapText="1"/>
      <protection/>
    </xf>
    <xf numFmtId="165" fontId="3" fillId="0" borderId="29">
      <alignment horizontal="left" vertical="center" wrapText="1"/>
      <protection/>
    </xf>
    <xf numFmtId="164" fontId="3" fillId="0" borderId="26">
      <alignment horizontal="left" vertical="center" wrapText="1"/>
      <protection/>
    </xf>
    <xf numFmtId="165" fontId="3" fillId="0" borderId="30">
      <alignment horizontal="left" vertical="center" wrapText="1"/>
      <protection/>
    </xf>
    <xf numFmtId="165" fontId="3" fillId="0" borderId="30">
      <alignment horizontal="left" vertical="center" wrapText="1"/>
      <protection/>
    </xf>
    <xf numFmtId="165" fontId="3" fillId="0" borderId="30">
      <alignment horizontal="left" vertical="center" wrapText="1"/>
      <protection/>
    </xf>
    <xf numFmtId="165" fontId="3" fillId="0" borderId="30">
      <alignment horizontal="left" vertical="center" wrapText="1"/>
      <protection/>
    </xf>
    <xf numFmtId="164" fontId="3" fillId="0" borderId="27">
      <alignment horizontal="left" vertical="center" wrapText="1"/>
      <protection/>
    </xf>
    <xf numFmtId="165" fontId="4" fillId="0" borderId="31">
      <alignment horizontal="center"/>
      <protection/>
    </xf>
    <xf numFmtId="165" fontId="4" fillId="0" borderId="31">
      <alignment horizontal="center"/>
      <protection/>
    </xf>
    <xf numFmtId="165" fontId="4" fillId="0" borderId="31">
      <alignment horizontal="center"/>
      <protection/>
    </xf>
    <xf numFmtId="165" fontId="4" fillId="0" borderId="31">
      <alignment horizontal="center"/>
      <protection/>
    </xf>
    <xf numFmtId="165" fontId="3" fillId="0" borderId="26">
      <alignment horizontal="left" vertical="center" wrapText="1"/>
      <protection/>
    </xf>
    <xf numFmtId="165" fontId="4" fillId="0" borderId="32">
      <alignment horizontal="center" vertical="center" wrapText="1"/>
      <protection/>
    </xf>
    <xf numFmtId="165" fontId="4" fillId="0" borderId="32">
      <alignment horizontal="center" vertical="center" wrapText="1"/>
      <protection/>
    </xf>
    <xf numFmtId="165" fontId="4" fillId="0" borderId="32">
      <alignment horizontal="center" vertical="center" wrapText="1"/>
      <protection/>
    </xf>
    <xf numFmtId="165" fontId="4" fillId="0" borderId="32">
      <alignment horizontal="center" vertical="center" wrapText="1"/>
      <protection/>
    </xf>
    <xf numFmtId="165" fontId="3" fillId="0" borderId="27">
      <alignment horizontal="left" vertical="center" wrapText="1"/>
      <protection/>
    </xf>
    <xf numFmtId="165" fontId="3" fillId="0" borderId="33">
      <alignment horizontal="center" vertical="center" wrapText="1"/>
      <protection/>
    </xf>
    <xf numFmtId="165" fontId="3" fillId="0" borderId="33">
      <alignment horizontal="center" vertical="center" wrapText="1"/>
      <protection/>
    </xf>
    <xf numFmtId="165" fontId="3" fillId="0" borderId="33">
      <alignment horizontal="center" vertical="center" wrapText="1"/>
      <protection/>
    </xf>
    <xf numFmtId="165" fontId="3" fillId="0" borderId="33">
      <alignment horizontal="center" vertical="center" wrapText="1"/>
      <protection/>
    </xf>
    <xf numFmtId="165" fontId="4" fillId="0" borderId="31">
      <alignment horizontal="center"/>
      <protection/>
    </xf>
    <xf numFmtId="165" fontId="3" fillId="0" borderId="16">
      <alignment horizontal="center" vertical="center" wrapText="1"/>
      <protection/>
    </xf>
    <xf numFmtId="165" fontId="3" fillId="0" borderId="16">
      <alignment horizontal="center" vertical="center" wrapText="1"/>
      <protection/>
    </xf>
    <xf numFmtId="165" fontId="3" fillId="0" borderId="16">
      <alignment horizontal="center" vertical="center" wrapText="1"/>
      <protection/>
    </xf>
    <xf numFmtId="165" fontId="3" fillId="0" borderId="16">
      <alignment horizontal="center" vertical="center" wrapText="1"/>
      <protection/>
    </xf>
    <xf numFmtId="165" fontId="4" fillId="0" borderId="32">
      <alignment horizontal="center" vertical="center" wrapText="1"/>
      <protection/>
    </xf>
    <xf numFmtId="165" fontId="3" fillId="0" borderId="32">
      <alignment horizontal="center" vertical="center" wrapText="1"/>
      <protection/>
    </xf>
    <xf numFmtId="165" fontId="3" fillId="0" borderId="32">
      <alignment horizontal="center" vertical="center" wrapText="1"/>
      <protection/>
    </xf>
    <xf numFmtId="165" fontId="3" fillId="0" borderId="32">
      <alignment horizontal="center" vertical="center" wrapText="1"/>
      <protection/>
    </xf>
    <xf numFmtId="165" fontId="3" fillId="0" borderId="32">
      <alignment horizontal="center" vertical="center" wrapText="1"/>
      <protection/>
    </xf>
    <xf numFmtId="165" fontId="3" fillId="0" borderId="33">
      <alignment horizontal="center" vertical="center" wrapText="1"/>
      <protection/>
    </xf>
    <xf numFmtId="165" fontId="3" fillId="0" borderId="13">
      <alignment horizontal="center" vertical="center" wrapText="1"/>
      <protection/>
    </xf>
    <xf numFmtId="165" fontId="3" fillId="0" borderId="13">
      <alignment horizontal="center" vertical="center" wrapText="1"/>
      <protection/>
    </xf>
    <xf numFmtId="165" fontId="3" fillId="0" borderId="13">
      <alignment horizontal="center" vertical="center" wrapText="1"/>
      <protection/>
    </xf>
    <xf numFmtId="165" fontId="3" fillId="0" borderId="13">
      <alignment horizontal="center" vertical="center" wrapText="1"/>
      <protection/>
    </xf>
    <xf numFmtId="165" fontId="3" fillId="0" borderId="16">
      <alignment horizontal="center" vertical="center" wrapText="1"/>
      <protection/>
    </xf>
    <xf numFmtId="165" fontId="3" fillId="0" borderId="0">
      <alignment horizontal="center" vertical="center" wrapText="1"/>
      <protection/>
    </xf>
    <xf numFmtId="165" fontId="3" fillId="0" borderId="0">
      <alignment horizontal="center" vertical="center" wrapText="1"/>
      <protection/>
    </xf>
    <xf numFmtId="165" fontId="3" fillId="0" borderId="0">
      <alignment horizontal="center" vertical="center" wrapText="1"/>
      <protection/>
    </xf>
    <xf numFmtId="165" fontId="3" fillId="0" borderId="0">
      <alignment horizontal="center" vertical="center" wrapText="1"/>
      <protection/>
    </xf>
    <xf numFmtId="165" fontId="3" fillId="0" borderId="32">
      <alignment horizontal="center" vertical="center" wrapText="1"/>
      <protection/>
    </xf>
    <xf numFmtId="165" fontId="3" fillId="0" borderId="5">
      <alignment horizontal="center" vertical="center" wrapText="1"/>
      <protection/>
    </xf>
    <xf numFmtId="165" fontId="3" fillId="0" borderId="5">
      <alignment horizontal="center" vertical="center" wrapText="1"/>
      <protection/>
    </xf>
    <xf numFmtId="165" fontId="3" fillId="0" borderId="5">
      <alignment horizontal="center" vertical="center" wrapText="1"/>
      <protection/>
    </xf>
    <xf numFmtId="165" fontId="3" fillId="0" borderId="5">
      <alignment horizontal="center" vertical="center" wrapText="1"/>
      <protection/>
    </xf>
    <xf numFmtId="165" fontId="3" fillId="0" borderId="34">
      <alignment horizontal="center" vertical="center" wrapText="1"/>
      <protection/>
    </xf>
    <xf numFmtId="165" fontId="4" fillId="0" borderId="31">
      <alignment horizontal="center" vertical="center" wrapText="1"/>
      <protection/>
    </xf>
    <xf numFmtId="165" fontId="4" fillId="0" borderId="31">
      <alignment horizontal="center" vertical="center" wrapText="1"/>
      <protection/>
    </xf>
    <xf numFmtId="165" fontId="4" fillId="0" borderId="31">
      <alignment horizontal="center" vertical="center" wrapText="1"/>
      <protection/>
    </xf>
    <xf numFmtId="165" fontId="4" fillId="0" borderId="31">
      <alignment horizontal="center" vertical="center" wrapText="1"/>
      <protection/>
    </xf>
    <xf numFmtId="165" fontId="3" fillId="0" borderId="35">
      <alignment horizontal="center" vertical="center" wrapText="1"/>
      <protection/>
    </xf>
    <xf numFmtId="165" fontId="3" fillId="0" borderId="34">
      <alignment horizontal="center" vertical="center" wrapText="1"/>
      <protection/>
    </xf>
    <xf numFmtId="165" fontId="3" fillId="0" borderId="34">
      <alignment horizontal="center" vertical="center" wrapText="1"/>
      <protection/>
    </xf>
    <xf numFmtId="165" fontId="3" fillId="0" borderId="34">
      <alignment horizontal="center" vertical="center" wrapText="1"/>
      <protection/>
    </xf>
    <xf numFmtId="165" fontId="3" fillId="0" borderId="34">
      <alignment horizontal="center" vertical="center" wrapText="1"/>
      <protection/>
    </xf>
    <xf numFmtId="165" fontId="3" fillId="0" borderId="0">
      <alignment horizontal="center" vertical="center" wrapText="1"/>
      <protection/>
    </xf>
    <xf numFmtId="164" fontId="2" fillId="0" borderId="35">
      <alignment/>
      <protection/>
    </xf>
    <xf numFmtId="164" fontId="2" fillId="0" borderId="35">
      <alignment/>
      <protection/>
    </xf>
    <xf numFmtId="164" fontId="2" fillId="0" borderId="35">
      <alignment/>
      <protection/>
    </xf>
    <xf numFmtId="164" fontId="2" fillId="0" borderId="35">
      <alignment/>
      <protection/>
    </xf>
    <xf numFmtId="165" fontId="3" fillId="0" borderId="5">
      <alignment horizontal="center" vertical="center" wrapText="1"/>
      <protection/>
    </xf>
    <xf numFmtId="164" fontId="3" fillId="0" borderId="31">
      <alignment horizontal="center" vertical="center"/>
      <protection/>
    </xf>
    <xf numFmtId="164" fontId="3" fillId="0" borderId="31">
      <alignment horizontal="center" vertical="center"/>
      <protection/>
    </xf>
    <xf numFmtId="164" fontId="3" fillId="0" borderId="31">
      <alignment horizontal="center" vertical="center"/>
      <protection/>
    </xf>
    <xf numFmtId="164" fontId="3" fillId="0" borderId="31">
      <alignment horizontal="center" vertical="center"/>
      <protection/>
    </xf>
    <xf numFmtId="165" fontId="4" fillId="0" borderId="31">
      <alignment horizontal="center" vertical="center" wrapText="1"/>
      <protection/>
    </xf>
    <xf numFmtId="164" fontId="4" fillId="0" borderId="31">
      <alignment horizontal="center" vertical="center"/>
      <protection/>
    </xf>
    <xf numFmtId="164" fontId="3" fillId="0" borderId="33">
      <alignment horizontal="center" vertical="center"/>
      <protection/>
    </xf>
    <xf numFmtId="164" fontId="3" fillId="0" borderId="16">
      <alignment horizontal="center" vertical="center"/>
      <protection/>
    </xf>
    <xf numFmtId="164" fontId="3" fillId="0" borderId="32">
      <alignment horizontal="center" vertical="center"/>
      <protection/>
    </xf>
    <xf numFmtId="164" fontId="4" fillId="0" borderId="32">
      <alignment horizontal="center" vertical="center"/>
      <protection/>
    </xf>
    <xf numFmtId="164" fontId="3" fillId="0" borderId="34">
      <alignment horizontal="center" vertical="center"/>
      <protection/>
    </xf>
    <xf numFmtId="165" fontId="4" fillId="0" borderId="31">
      <alignment horizontal="center" vertical="center"/>
      <protection/>
    </xf>
    <xf numFmtId="165" fontId="3" fillId="0" borderId="33">
      <alignment horizontal="center" vertical="center"/>
      <protection/>
    </xf>
    <xf numFmtId="165" fontId="3" fillId="0" borderId="16">
      <alignment horizontal="center" vertical="center"/>
      <protection/>
    </xf>
    <xf numFmtId="165" fontId="3" fillId="0" borderId="32">
      <alignment horizontal="center" vertical="center"/>
      <protection/>
    </xf>
    <xf numFmtId="165" fontId="3" fillId="0" borderId="34">
      <alignment horizontal="center" vertical="center"/>
      <protection/>
    </xf>
    <xf numFmtId="165" fontId="3" fillId="0" borderId="5">
      <alignment horizontal="center"/>
      <protection/>
    </xf>
    <xf numFmtId="164" fontId="3" fillId="0" borderId="13">
      <alignment horizontal="center"/>
      <protection/>
    </xf>
    <xf numFmtId="164" fontId="3" fillId="0" borderId="0">
      <alignment horizontal="center"/>
      <protection/>
    </xf>
    <xf numFmtId="165" fontId="3" fillId="0" borderId="5">
      <alignment/>
      <protection/>
    </xf>
    <xf numFmtId="164" fontId="3" fillId="0" borderId="24">
      <alignment horizontal="center" vertical="top"/>
      <protection/>
    </xf>
    <xf numFmtId="165" fontId="3" fillId="0" borderId="24">
      <alignment horizontal="center" vertical="top" wrapText="1"/>
      <protection/>
    </xf>
    <xf numFmtId="164" fontId="3" fillId="0" borderId="21">
      <alignment/>
      <protection/>
    </xf>
    <xf numFmtId="166" fontId="3" fillId="0" borderId="36">
      <alignment horizontal="right"/>
      <protection/>
    </xf>
    <xf numFmtId="166" fontId="3" fillId="0" borderId="35">
      <alignment horizontal="right"/>
      <protection/>
    </xf>
    <xf numFmtId="166" fontId="3" fillId="0" borderId="0">
      <alignment horizontal="right" shrinkToFit="1"/>
      <protection/>
    </xf>
    <xf numFmtId="166" fontId="3" fillId="0" borderId="5">
      <alignment horizontal="right"/>
      <protection/>
    </xf>
    <xf numFmtId="164" fontId="3" fillId="0" borderId="13">
      <alignment/>
      <protection/>
    </xf>
    <xf numFmtId="164" fontId="3" fillId="0" borderId="24">
      <alignment horizontal="center" vertical="top" wrapText="1"/>
      <protection/>
    </xf>
    <xf numFmtId="164" fontId="3" fillId="0" borderId="5">
      <alignment horizontal="center"/>
      <protection/>
    </xf>
    <xf numFmtId="165" fontId="3" fillId="0" borderId="13">
      <alignment horizontal="center"/>
      <protection/>
    </xf>
    <xf numFmtId="165" fontId="3" fillId="0" borderId="0">
      <alignment horizontal="left"/>
      <protection/>
    </xf>
    <xf numFmtId="166" fontId="3" fillId="0" borderId="21">
      <alignment horizontal="right"/>
      <protection/>
    </xf>
    <xf numFmtId="164" fontId="3" fillId="0" borderId="24">
      <alignment horizontal="center" vertical="top"/>
      <protection/>
    </xf>
    <xf numFmtId="166" fontId="3" fillId="0" borderId="22">
      <alignment horizontal="right"/>
      <protection/>
    </xf>
    <xf numFmtId="166" fontId="3" fillId="0" borderId="37">
      <alignment horizontal="right"/>
      <protection/>
    </xf>
    <xf numFmtId="164" fontId="3" fillId="0" borderId="22">
      <alignment/>
      <protection/>
    </xf>
    <xf numFmtId="164" fontId="7" fillId="0" borderId="38">
      <alignment/>
      <protection/>
    </xf>
    <xf numFmtId="164" fontId="2" fillId="3" borderId="0">
      <alignment/>
      <protection/>
    </xf>
    <xf numFmtId="164" fontId="2" fillId="3" borderId="0">
      <alignment/>
      <protection/>
    </xf>
    <xf numFmtId="164" fontId="2" fillId="3" borderId="0">
      <alignment/>
      <protection/>
    </xf>
    <xf numFmtId="164" fontId="2" fillId="3" borderId="0">
      <alignment/>
      <protection/>
    </xf>
    <xf numFmtId="164" fontId="2" fillId="3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8" fillId="0" borderId="0">
      <alignment/>
      <protection/>
    </xf>
    <xf numFmtId="164" fontId="8" fillId="0" borderId="0">
      <alignment/>
      <protection/>
    </xf>
    <xf numFmtId="164" fontId="8" fillId="0" borderId="0">
      <alignment/>
      <protection/>
    </xf>
    <xf numFmtId="164" fontId="8" fillId="0" borderId="0">
      <alignment/>
      <protection/>
    </xf>
    <xf numFmtId="164" fontId="8" fillId="0" borderId="0">
      <alignment/>
      <protection/>
    </xf>
    <xf numFmtId="164" fontId="3" fillId="0" borderId="0">
      <alignment horizontal="left"/>
      <protection/>
    </xf>
    <xf numFmtId="164" fontId="3" fillId="0" borderId="0">
      <alignment horizontal="left"/>
      <protection/>
    </xf>
    <xf numFmtId="164" fontId="3" fillId="0" borderId="0">
      <alignment horizontal="left"/>
      <protection/>
    </xf>
    <xf numFmtId="164" fontId="3" fillId="0" borderId="0">
      <alignment horizontal="left"/>
      <protection/>
    </xf>
    <xf numFmtId="164" fontId="3" fillId="0" borderId="0">
      <alignment horizontal="left"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3" borderId="5">
      <alignment/>
      <protection/>
    </xf>
    <xf numFmtId="164" fontId="2" fillId="3" borderId="5">
      <alignment/>
      <protection/>
    </xf>
    <xf numFmtId="164" fontId="2" fillId="3" borderId="5">
      <alignment/>
      <protection/>
    </xf>
    <xf numFmtId="164" fontId="2" fillId="3" borderId="5">
      <alignment/>
      <protection/>
    </xf>
    <xf numFmtId="164" fontId="2" fillId="3" borderId="5">
      <alignment/>
      <protection/>
    </xf>
    <xf numFmtId="165" fontId="3" fillId="0" borderId="24">
      <alignment horizontal="center" vertical="center" wrapText="1"/>
      <protection/>
    </xf>
    <xf numFmtId="165" fontId="3" fillId="0" borderId="24">
      <alignment horizontal="center" vertical="center" wrapText="1"/>
      <protection/>
    </xf>
    <xf numFmtId="165" fontId="3" fillId="0" borderId="24">
      <alignment horizontal="center" vertical="center" wrapText="1"/>
      <protection/>
    </xf>
    <xf numFmtId="165" fontId="3" fillId="0" borderId="24">
      <alignment horizontal="center" vertical="center" wrapText="1"/>
      <protection/>
    </xf>
    <xf numFmtId="165" fontId="3" fillId="0" borderId="24">
      <alignment horizontal="center" vertical="center" wrapText="1"/>
      <protection/>
    </xf>
    <xf numFmtId="165" fontId="3" fillId="0" borderId="24">
      <alignment horizontal="center" vertical="center" wrapText="1"/>
      <protection/>
    </xf>
    <xf numFmtId="165" fontId="3" fillId="0" borderId="24">
      <alignment horizontal="center" vertical="center" wrapText="1"/>
      <protection/>
    </xf>
    <xf numFmtId="165" fontId="3" fillId="0" borderId="24">
      <alignment horizontal="center" vertical="center" wrapText="1"/>
      <protection/>
    </xf>
    <xf numFmtId="165" fontId="3" fillId="0" borderId="24">
      <alignment horizontal="center" vertical="center" wrapText="1"/>
      <protection/>
    </xf>
    <xf numFmtId="165" fontId="3" fillId="0" borderId="24">
      <alignment horizontal="center" vertical="center" wrapText="1"/>
      <protection/>
    </xf>
    <xf numFmtId="164" fontId="2" fillId="3" borderId="39">
      <alignment/>
      <protection/>
    </xf>
    <xf numFmtId="164" fontId="2" fillId="3" borderId="39">
      <alignment/>
      <protection/>
    </xf>
    <xf numFmtId="164" fontId="2" fillId="3" borderId="39">
      <alignment/>
      <protection/>
    </xf>
    <xf numFmtId="164" fontId="2" fillId="3" borderId="39">
      <alignment/>
      <protection/>
    </xf>
    <xf numFmtId="164" fontId="2" fillId="3" borderId="39">
      <alignment/>
      <protection/>
    </xf>
    <xf numFmtId="164" fontId="3" fillId="0" borderId="40">
      <alignment horizontal="left" wrapText="1"/>
      <protection/>
    </xf>
    <xf numFmtId="164" fontId="3" fillId="0" borderId="40">
      <alignment horizontal="left" wrapText="1"/>
      <protection/>
    </xf>
    <xf numFmtId="164" fontId="3" fillId="0" borderId="40">
      <alignment horizontal="left" wrapText="1"/>
      <protection/>
    </xf>
    <xf numFmtId="164" fontId="3" fillId="0" borderId="40">
      <alignment horizontal="left" wrapText="1"/>
      <protection/>
    </xf>
    <xf numFmtId="164" fontId="3" fillId="0" borderId="40">
      <alignment horizontal="left" wrapText="1"/>
      <protection/>
    </xf>
    <xf numFmtId="164" fontId="3" fillId="0" borderId="14">
      <alignment horizontal="left" wrapText="1" indent="1"/>
      <protection/>
    </xf>
    <xf numFmtId="164" fontId="9" fillId="0" borderId="25">
      <alignment horizontal="left" wrapText="1" indent="2"/>
      <protection/>
    </xf>
    <xf numFmtId="164" fontId="3" fillId="0" borderId="14">
      <alignment horizontal="left" wrapText="1" indent="1"/>
      <protection/>
    </xf>
    <xf numFmtId="164" fontId="3" fillId="0" borderId="14">
      <alignment horizontal="left" wrapText="1" indent="1"/>
      <protection/>
    </xf>
    <xf numFmtId="164" fontId="3" fillId="0" borderId="14">
      <alignment horizontal="left" wrapText="1" indent="1"/>
      <protection/>
    </xf>
    <xf numFmtId="164" fontId="3" fillId="0" borderId="7">
      <alignment horizontal="left" wrapText="1" indent="1"/>
      <protection/>
    </xf>
    <xf numFmtId="164" fontId="3" fillId="0" borderId="25">
      <alignment horizontal="left" wrapText="1" indent="2"/>
      <protection/>
    </xf>
    <xf numFmtId="164" fontId="3" fillId="0" borderId="25">
      <alignment horizontal="left" wrapText="1" indent="2"/>
      <protection/>
    </xf>
    <xf numFmtId="164" fontId="3" fillId="0" borderId="25">
      <alignment horizontal="left" wrapText="1" indent="2"/>
      <protection/>
    </xf>
    <xf numFmtId="164" fontId="3" fillId="0" borderId="25">
      <alignment horizontal="left" wrapText="1" indent="2"/>
      <protection/>
    </xf>
    <xf numFmtId="164" fontId="2" fillId="3" borderId="13">
      <alignment/>
      <protection/>
    </xf>
    <xf numFmtId="164" fontId="2" fillId="3" borderId="17">
      <alignment/>
      <protection/>
    </xf>
    <xf numFmtId="164" fontId="2" fillId="3" borderId="17">
      <alignment/>
      <protection/>
    </xf>
    <xf numFmtId="164" fontId="2" fillId="3" borderId="17">
      <alignment/>
      <protection/>
    </xf>
    <xf numFmtId="164" fontId="2" fillId="3" borderId="17">
      <alignment/>
      <protection/>
    </xf>
    <xf numFmtId="164" fontId="10" fillId="0" borderId="0">
      <alignment horizontal="center" wrapText="1"/>
      <protection/>
    </xf>
    <xf numFmtId="164" fontId="10" fillId="0" borderId="0">
      <alignment horizontal="center" wrapText="1"/>
      <protection/>
    </xf>
    <xf numFmtId="164" fontId="10" fillId="0" borderId="0">
      <alignment horizontal="center" wrapText="1"/>
      <protection/>
    </xf>
    <xf numFmtId="164" fontId="10" fillId="0" borderId="0">
      <alignment horizontal="center" wrapText="1"/>
      <protection/>
    </xf>
    <xf numFmtId="164" fontId="10" fillId="0" borderId="0">
      <alignment horizontal="center" wrapText="1"/>
      <protection/>
    </xf>
    <xf numFmtId="164" fontId="11" fillId="0" borderId="0">
      <alignment horizontal="center" vertical="top"/>
      <protection/>
    </xf>
    <xf numFmtId="164" fontId="11" fillId="0" borderId="0">
      <alignment horizontal="center" vertical="top"/>
      <protection/>
    </xf>
    <xf numFmtId="164" fontId="11" fillId="0" borderId="0">
      <alignment horizontal="center" vertical="top"/>
      <protection/>
    </xf>
    <xf numFmtId="164" fontId="11" fillId="0" borderId="0">
      <alignment horizontal="center" vertical="top"/>
      <protection/>
    </xf>
    <xf numFmtId="164" fontId="11" fillId="0" borderId="0">
      <alignment horizontal="center" vertical="top"/>
      <protection/>
    </xf>
    <xf numFmtId="164" fontId="3" fillId="0" borderId="5">
      <alignment wrapText="1"/>
      <protection/>
    </xf>
    <xf numFmtId="164" fontId="3" fillId="0" borderId="5">
      <alignment wrapText="1"/>
      <protection/>
    </xf>
    <xf numFmtId="164" fontId="3" fillId="0" borderId="5">
      <alignment wrapText="1"/>
      <protection/>
    </xf>
    <xf numFmtId="164" fontId="3" fillId="0" borderId="5">
      <alignment wrapText="1"/>
      <protection/>
    </xf>
    <xf numFmtId="164" fontId="3" fillId="0" borderId="5">
      <alignment wrapText="1"/>
      <protection/>
    </xf>
    <xf numFmtId="164" fontId="3" fillId="0" borderId="39">
      <alignment wrapText="1"/>
      <protection/>
    </xf>
    <xf numFmtId="164" fontId="3" fillId="0" borderId="39">
      <alignment wrapText="1"/>
      <protection/>
    </xf>
    <xf numFmtId="164" fontId="3" fillId="0" borderId="39">
      <alignment wrapText="1"/>
      <protection/>
    </xf>
    <xf numFmtId="164" fontId="3" fillId="0" borderId="39">
      <alignment wrapText="1"/>
      <protection/>
    </xf>
    <xf numFmtId="164" fontId="3" fillId="0" borderId="39">
      <alignment wrapText="1"/>
      <protection/>
    </xf>
    <xf numFmtId="164" fontId="3" fillId="0" borderId="13">
      <alignment horizontal="left"/>
      <protection/>
    </xf>
    <xf numFmtId="164" fontId="3" fillId="0" borderId="13">
      <alignment horizontal="left"/>
      <protection/>
    </xf>
    <xf numFmtId="164" fontId="3" fillId="0" borderId="13">
      <alignment horizontal="left"/>
      <protection/>
    </xf>
    <xf numFmtId="164" fontId="3" fillId="0" borderId="13">
      <alignment horizontal="left"/>
      <protection/>
    </xf>
    <xf numFmtId="164" fontId="3" fillId="0" borderId="13">
      <alignment horizontal="left"/>
      <protection/>
    </xf>
    <xf numFmtId="164" fontId="2" fillId="3" borderId="41">
      <alignment/>
      <protection/>
    </xf>
    <xf numFmtId="164" fontId="2" fillId="3" borderId="41">
      <alignment/>
      <protection/>
    </xf>
    <xf numFmtId="164" fontId="2" fillId="3" borderId="41">
      <alignment/>
      <protection/>
    </xf>
    <xf numFmtId="164" fontId="2" fillId="3" borderId="41">
      <alignment/>
      <protection/>
    </xf>
    <xf numFmtId="164" fontId="2" fillId="3" borderId="41">
      <alignment/>
      <protection/>
    </xf>
    <xf numFmtId="165" fontId="3" fillId="0" borderId="31">
      <alignment horizontal="center" wrapText="1"/>
      <protection/>
    </xf>
    <xf numFmtId="165" fontId="3" fillId="0" borderId="31">
      <alignment horizontal="center" wrapText="1"/>
      <protection/>
    </xf>
    <xf numFmtId="165" fontId="3" fillId="0" borderId="31">
      <alignment horizontal="center" wrapText="1"/>
      <protection/>
    </xf>
    <xf numFmtId="165" fontId="3" fillId="0" borderId="31">
      <alignment horizontal="center" wrapText="1"/>
      <protection/>
    </xf>
    <xf numFmtId="165" fontId="3" fillId="0" borderId="31">
      <alignment horizontal="center" wrapText="1"/>
      <protection/>
    </xf>
    <xf numFmtId="165" fontId="3" fillId="0" borderId="33">
      <alignment horizontal="center" wrapText="1"/>
      <protection/>
    </xf>
    <xf numFmtId="165" fontId="3" fillId="0" borderId="33">
      <alignment horizontal="center" wrapText="1"/>
      <protection/>
    </xf>
    <xf numFmtId="165" fontId="3" fillId="0" borderId="33">
      <alignment horizontal="center" wrapText="1"/>
      <protection/>
    </xf>
    <xf numFmtId="165" fontId="3" fillId="0" borderId="33">
      <alignment horizontal="center" wrapText="1"/>
      <protection/>
    </xf>
    <xf numFmtId="165" fontId="3" fillId="0" borderId="33">
      <alignment horizontal="center" wrapText="1"/>
      <protection/>
    </xf>
    <xf numFmtId="165" fontId="3" fillId="0" borderId="32">
      <alignment horizontal="center"/>
      <protection/>
    </xf>
    <xf numFmtId="165" fontId="3" fillId="0" borderId="32">
      <alignment horizontal="center"/>
      <protection/>
    </xf>
    <xf numFmtId="165" fontId="3" fillId="0" borderId="32">
      <alignment horizontal="center"/>
      <protection/>
    </xf>
    <xf numFmtId="165" fontId="3" fillId="0" borderId="32">
      <alignment horizontal="center"/>
      <protection/>
    </xf>
    <xf numFmtId="165" fontId="3" fillId="0" borderId="32">
      <alignment horizontal="center"/>
      <protection/>
    </xf>
    <xf numFmtId="164" fontId="2" fillId="3" borderId="42">
      <alignment/>
      <protection/>
    </xf>
    <xf numFmtId="164" fontId="2" fillId="3" borderId="13">
      <alignment/>
      <protection/>
    </xf>
    <xf numFmtId="164" fontId="2" fillId="3" borderId="13">
      <alignment/>
      <protection/>
    </xf>
    <xf numFmtId="164" fontId="2" fillId="3" borderId="13">
      <alignment/>
      <protection/>
    </xf>
    <xf numFmtId="164" fontId="2" fillId="3" borderId="13">
      <alignment/>
      <protection/>
    </xf>
    <xf numFmtId="164" fontId="3" fillId="0" borderId="35">
      <alignment/>
      <protection/>
    </xf>
    <xf numFmtId="164" fontId="2" fillId="3" borderId="42">
      <alignment/>
      <protection/>
    </xf>
    <xf numFmtId="164" fontId="2" fillId="3" borderId="42">
      <alignment/>
      <protection/>
    </xf>
    <xf numFmtId="164" fontId="2" fillId="3" borderId="42">
      <alignment/>
      <protection/>
    </xf>
    <xf numFmtId="164" fontId="2" fillId="3" borderId="42">
      <alignment/>
      <protection/>
    </xf>
    <xf numFmtId="164" fontId="3" fillId="0" borderId="0">
      <alignment horizontal="center"/>
      <protection/>
    </xf>
    <xf numFmtId="164" fontId="3" fillId="0" borderId="35">
      <alignment/>
      <protection/>
    </xf>
    <xf numFmtId="164" fontId="3" fillId="0" borderId="35">
      <alignment/>
      <protection/>
    </xf>
    <xf numFmtId="164" fontId="3" fillId="0" borderId="35">
      <alignment/>
      <protection/>
    </xf>
    <xf numFmtId="164" fontId="3" fillId="0" borderId="35">
      <alignment/>
      <protection/>
    </xf>
    <xf numFmtId="165" fontId="3" fillId="0" borderId="13">
      <alignment/>
      <protection/>
    </xf>
    <xf numFmtId="164" fontId="3" fillId="0" borderId="0">
      <alignment horizontal="left"/>
      <protection/>
    </xf>
    <xf numFmtId="164" fontId="3" fillId="0" borderId="0">
      <alignment horizontal="left"/>
      <protection/>
    </xf>
    <xf numFmtId="164" fontId="3" fillId="0" borderId="0">
      <alignment horizontal="left"/>
      <protection/>
    </xf>
    <xf numFmtId="164" fontId="3" fillId="0" borderId="0">
      <alignment horizontal="left"/>
      <protection/>
    </xf>
    <xf numFmtId="165" fontId="3" fillId="0" borderId="0">
      <alignment/>
      <protection/>
    </xf>
    <xf numFmtId="165" fontId="3" fillId="0" borderId="13">
      <alignment/>
      <protection/>
    </xf>
    <xf numFmtId="165" fontId="3" fillId="0" borderId="13">
      <alignment/>
      <protection/>
    </xf>
    <xf numFmtId="165" fontId="3" fillId="0" borderId="13">
      <alignment/>
      <protection/>
    </xf>
    <xf numFmtId="165" fontId="3" fillId="0" borderId="13">
      <alignment/>
      <protection/>
    </xf>
    <xf numFmtId="165" fontId="3" fillId="0" borderId="2">
      <alignment horizontal="center"/>
      <protection/>
    </xf>
    <xf numFmtId="165" fontId="3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65" fontId="3" fillId="0" borderId="21">
      <alignment horizontal="center"/>
      <protection/>
    </xf>
    <xf numFmtId="165" fontId="3" fillId="0" borderId="2">
      <alignment horizontal="center"/>
      <protection/>
    </xf>
    <xf numFmtId="165" fontId="3" fillId="0" borderId="2">
      <alignment horizontal="center"/>
      <protection/>
    </xf>
    <xf numFmtId="165" fontId="3" fillId="0" borderId="2">
      <alignment horizontal="center"/>
      <protection/>
    </xf>
    <xf numFmtId="165" fontId="3" fillId="0" borderId="2">
      <alignment horizontal="center"/>
      <protection/>
    </xf>
    <xf numFmtId="165" fontId="3" fillId="0" borderId="24">
      <alignment horizontal="center"/>
      <protection/>
    </xf>
    <xf numFmtId="165" fontId="3" fillId="0" borderId="21">
      <alignment horizontal="center"/>
      <protection/>
    </xf>
    <xf numFmtId="165" fontId="3" fillId="0" borderId="21">
      <alignment horizontal="center"/>
      <protection/>
    </xf>
    <xf numFmtId="165" fontId="3" fillId="0" borderId="21">
      <alignment horizontal="center"/>
      <protection/>
    </xf>
    <xf numFmtId="165" fontId="3" fillId="0" borderId="21">
      <alignment horizontal="center"/>
      <protection/>
    </xf>
    <xf numFmtId="165" fontId="3" fillId="0" borderId="24">
      <alignment horizontal="center" vertical="center" wrapText="1"/>
      <protection/>
    </xf>
    <xf numFmtId="165" fontId="3" fillId="0" borderId="24">
      <alignment horizontal="center"/>
      <protection/>
    </xf>
    <xf numFmtId="165" fontId="3" fillId="0" borderId="24">
      <alignment horizontal="center"/>
      <protection/>
    </xf>
    <xf numFmtId="165" fontId="3" fillId="0" borderId="24">
      <alignment horizontal="center"/>
      <protection/>
    </xf>
    <xf numFmtId="165" fontId="3" fillId="0" borderId="24">
      <alignment horizontal="center"/>
      <protection/>
    </xf>
    <xf numFmtId="165" fontId="3" fillId="0" borderId="36">
      <alignment horizontal="center" vertical="center" wrapText="1"/>
      <protection/>
    </xf>
    <xf numFmtId="165" fontId="3" fillId="0" borderId="24">
      <alignment horizontal="center" vertical="center" wrapText="1"/>
      <protection/>
    </xf>
    <xf numFmtId="165" fontId="3" fillId="0" borderId="24">
      <alignment horizontal="center" vertical="center" wrapText="1"/>
      <protection/>
    </xf>
    <xf numFmtId="165" fontId="3" fillId="0" borderId="24">
      <alignment horizontal="center" vertical="center" wrapText="1"/>
      <protection/>
    </xf>
    <xf numFmtId="165" fontId="3" fillId="0" borderId="24">
      <alignment horizontal="center" vertical="center" wrapText="1"/>
      <protection/>
    </xf>
    <xf numFmtId="164" fontId="2" fillId="3" borderId="43">
      <alignment/>
      <protection/>
    </xf>
    <xf numFmtId="165" fontId="3" fillId="0" borderId="36">
      <alignment horizontal="center" vertical="center" wrapText="1"/>
      <protection/>
    </xf>
    <xf numFmtId="165" fontId="3" fillId="0" borderId="36">
      <alignment horizontal="center" vertical="center" wrapText="1"/>
      <protection/>
    </xf>
    <xf numFmtId="165" fontId="3" fillId="0" borderId="36">
      <alignment horizontal="center" vertical="center" wrapText="1"/>
      <protection/>
    </xf>
    <xf numFmtId="165" fontId="3" fillId="0" borderId="36">
      <alignment horizontal="center" vertical="center" wrapText="1"/>
      <protection/>
    </xf>
    <xf numFmtId="166" fontId="3" fillId="0" borderId="24">
      <alignment horizontal="right"/>
      <protection/>
    </xf>
    <xf numFmtId="164" fontId="2" fillId="3" borderId="43">
      <alignment/>
      <protection/>
    </xf>
    <xf numFmtId="164" fontId="2" fillId="3" borderId="43">
      <alignment/>
      <protection/>
    </xf>
    <xf numFmtId="164" fontId="2" fillId="3" borderId="43">
      <alignment/>
      <protection/>
    </xf>
    <xf numFmtId="164" fontId="2" fillId="3" borderId="43">
      <alignment/>
      <protection/>
    </xf>
    <xf numFmtId="164" fontId="3" fillId="2" borderId="35">
      <alignment/>
      <protection/>
    </xf>
    <xf numFmtId="166" fontId="3" fillId="0" borderId="24">
      <alignment horizontal="right"/>
      <protection/>
    </xf>
    <xf numFmtId="166" fontId="3" fillId="0" borderId="24">
      <alignment horizontal="right"/>
      <protection/>
    </xf>
    <xf numFmtId="166" fontId="3" fillId="0" borderId="24">
      <alignment horizontal="right"/>
      <protection/>
    </xf>
    <xf numFmtId="166" fontId="3" fillId="0" borderId="24">
      <alignment horizontal="right"/>
      <protection/>
    </xf>
    <xf numFmtId="164" fontId="3" fillId="2" borderId="0">
      <alignment/>
      <protection/>
    </xf>
    <xf numFmtId="164" fontId="3" fillId="2" borderId="35">
      <alignment/>
      <protection/>
    </xf>
    <xf numFmtId="164" fontId="3" fillId="2" borderId="35">
      <alignment/>
      <protection/>
    </xf>
    <xf numFmtId="164" fontId="3" fillId="2" borderId="35">
      <alignment/>
      <protection/>
    </xf>
    <xf numFmtId="164" fontId="3" fillId="2" borderId="35">
      <alignment/>
      <protection/>
    </xf>
    <xf numFmtId="164" fontId="10" fillId="0" borderId="0">
      <alignment horizontal="center" wrapText="1"/>
      <protection/>
    </xf>
    <xf numFmtId="164" fontId="10" fillId="0" borderId="0">
      <alignment horizontal="center" wrapText="1"/>
      <protection/>
    </xf>
    <xf numFmtId="164" fontId="10" fillId="0" borderId="0">
      <alignment horizontal="center" wrapText="1"/>
      <protection/>
    </xf>
    <xf numFmtId="164" fontId="10" fillId="0" borderId="0">
      <alignment horizontal="center" wrapText="1"/>
      <protection/>
    </xf>
    <xf numFmtId="164" fontId="10" fillId="0" borderId="0">
      <alignment horizontal="center" wrapText="1"/>
      <protection/>
    </xf>
    <xf numFmtId="164" fontId="12" fillId="0" borderId="23">
      <alignment/>
      <protection/>
    </xf>
    <xf numFmtId="164" fontId="12" fillId="0" borderId="23">
      <alignment/>
      <protection/>
    </xf>
    <xf numFmtId="164" fontId="12" fillId="0" borderId="23">
      <alignment/>
      <protection/>
    </xf>
    <xf numFmtId="164" fontId="12" fillId="0" borderId="23">
      <alignment/>
      <protection/>
    </xf>
    <xf numFmtId="164" fontId="12" fillId="0" borderId="23">
      <alignment/>
      <protection/>
    </xf>
    <xf numFmtId="165" fontId="13" fillId="0" borderId="44">
      <alignment horizontal="right"/>
      <protection/>
    </xf>
    <xf numFmtId="165" fontId="13" fillId="0" borderId="44">
      <alignment horizontal="right"/>
      <protection/>
    </xf>
    <xf numFmtId="165" fontId="13" fillId="0" borderId="44">
      <alignment horizontal="right"/>
      <protection/>
    </xf>
    <xf numFmtId="165" fontId="13" fillId="0" borderId="44">
      <alignment horizontal="right"/>
      <protection/>
    </xf>
    <xf numFmtId="165" fontId="13" fillId="0" borderId="44">
      <alignment horizontal="right"/>
      <protection/>
    </xf>
    <xf numFmtId="164" fontId="3" fillId="0" borderId="44">
      <alignment horizontal="right"/>
      <protection/>
    </xf>
    <xf numFmtId="164" fontId="3" fillId="0" borderId="44">
      <alignment horizontal="right"/>
      <protection/>
    </xf>
    <xf numFmtId="164" fontId="3" fillId="0" borderId="44">
      <alignment horizontal="right"/>
      <protection/>
    </xf>
    <xf numFmtId="164" fontId="3" fillId="0" borderId="44">
      <alignment horizontal="right"/>
      <protection/>
    </xf>
    <xf numFmtId="164" fontId="3" fillId="0" borderId="44">
      <alignment horizontal="right"/>
      <protection/>
    </xf>
    <xf numFmtId="164" fontId="12" fillId="0" borderId="5">
      <alignment/>
      <protection/>
    </xf>
    <xf numFmtId="164" fontId="12" fillId="0" borderId="5">
      <alignment/>
      <protection/>
    </xf>
    <xf numFmtId="164" fontId="12" fillId="0" borderId="5">
      <alignment/>
      <protection/>
    </xf>
    <xf numFmtId="164" fontId="12" fillId="0" borderId="5">
      <alignment/>
      <protection/>
    </xf>
    <xf numFmtId="164" fontId="12" fillId="0" borderId="5">
      <alignment/>
      <protection/>
    </xf>
    <xf numFmtId="164" fontId="3" fillId="0" borderId="36">
      <alignment horizontal="center"/>
      <protection/>
    </xf>
    <xf numFmtId="164" fontId="3" fillId="0" borderId="36">
      <alignment horizontal="center"/>
      <protection/>
    </xf>
    <xf numFmtId="164" fontId="3" fillId="0" borderId="36">
      <alignment horizontal="center"/>
      <protection/>
    </xf>
    <xf numFmtId="164" fontId="3" fillId="0" borderId="36">
      <alignment horizontal="center"/>
      <protection/>
    </xf>
    <xf numFmtId="164" fontId="3" fillId="0" borderId="36">
      <alignment horizontal="center"/>
      <protection/>
    </xf>
    <xf numFmtId="165" fontId="2" fillId="0" borderId="45">
      <alignment horizontal="center"/>
      <protection/>
    </xf>
    <xf numFmtId="165" fontId="2" fillId="0" borderId="45">
      <alignment horizontal="center"/>
      <protection/>
    </xf>
    <xf numFmtId="165" fontId="2" fillId="0" borderId="45">
      <alignment horizontal="center"/>
      <protection/>
    </xf>
    <xf numFmtId="165" fontId="2" fillId="0" borderId="45">
      <alignment horizontal="center"/>
      <protection/>
    </xf>
    <xf numFmtId="165" fontId="2" fillId="0" borderId="45">
      <alignment horizontal="center"/>
      <protection/>
    </xf>
    <xf numFmtId="167" fontId="3" fillId="0" borderId="11">
      <alignment horizontal="center"/>
      <protection/>
    </xf>
    <xf numFmtId="167" fontId="3" fillId="0" borderId="11">
      <alignment horizontal="center"/>
      <protection/>
    </xf>
    <xf numFmtId="167" fontId="3" fillId="0" borderId="11">
      <alignment horizontal="center"/>
      <protection/>
    </xf>
    <xf numFmtId="167" fontId="3" fillId="0" borderId="11">
      <alignment horizontal="center"/>
      <protection/>
    </xf>
    <xf numFmtId="167" fontId="3" fillId="0" borderId="11">
      <alignment horizontal="center"/>
      <protection/>
    </xf>
    <xf numFmtId="164" fontId="3" fillId="0" borderId="46">
      <alignment horizontal="center"/>
      <protection/>
    </xf>
    <xf numFmtId="164" fontId="3" fillId="0" borderId="46">
      <alignment horizontal="center"/>
      <protection/>
    </xf>
    <xf numFmtId="164" fontId="3" fillId="0" borderId="46">
      <alignment horizontal="center"/>
      <protection/>
    </xf>
    <xf numFmtId="164" fontId="3" fillId="0" borderId="46">
      <alignment horizontal="center"/>
      <protection/>
    </xf>
    <xf numFmtId="164" fontId="3" fillId="0" borderId="46">
      <alignment horizontal="center"/>
      <protection/>
    </xf>
    <xf numFmtId="165" fontId="3" fillId="0" borderId="12">
      <alignment horizontal="center"/>
      <protection/>
    </xf>
    <xf numFmtId="165" fontId="3" fillId="0" borderId="12">
      <alignment horizontal="center"/>
      <protection/>
    </xf>
    <xf numFmtId="165" fontId="3" fillId="0" borderId="12">
      <alignment horizontal="center"/>
      <protection/>
    </xf>
    <xf numFmtId="165" fontId="3" fillId="0" borderId="12">
      <alignment horizontal="center"/>
      <protection/>
    </xf>
    <xf numFmtId="165" fontId="3" fillId="0" borderId="12">
      <alignment horizontal="center"/>
      <protection/>
    </xf>
    <xf numFmtId="165" fontId="3" fillId="0" borderId="11">
      <alignment horizontal="center"/>
      <protection/>
    </xf>
    <xf numFmtId="165" fontId="3" fillId="0" borderId="11">
      <alignment horizontal="center"/>
      <protection/>
    </xf>
    <xf numFmtId="165" fontId="3" fillId="0" borderId="11">
      <alignment horizontal="center"/>
      <protection/>
    </xf>
    <xf numFmtId="165" fontId="3" fillId="0" borderId="11">
      <alignment horizontal="center"/>
      <protection/>
    </xf>
    <xf numFmtId="165" fontId="3" fillId="0" borderId="11">
      <alignment horizontal="center"/>
      <protection/>
    </xf>
    <xf numFmtId="164" fontId="3" fillId="0" borderId="11">
      <alignment horizontal="center"/>
      <protection/>
    </xf>
    <xf numFmtId="164" fontId="3" fillId="0" borderId="11">
      <alignment horizontal="center"/>
      <protection/>
    </xf>
    <xf numFmtId="164" fontId="3" fillId="0" borderId="11">
      <alignment horizontal="center"/>
      <protection/>
    </xf>
    <xf numFmtId="164" fontId="3" fillId="0" borderId="11">
      <alignment horizontal="center"/>
      <protection/>
    </xf>
    <xf numFmtId="164" fontId="3" fillId="0" borderId="11">
      <alignment horizontal="center"/>
      <protection/>
    </xf>
    <xf numFmtId="165" fontId="3" fillId="0" borderId="47">
      <alignment horizontal="center"/>
      <protection/>
    </xf>
    <xf numFmtId="165" fontId="3" fillId="0" borderId="47">
      <alignment horizontal="center"/>
      <protection/>
    </xf>
    <xf numFmtId="165" fontId="3" fillId="0" borderId="47">
      <alignment horizontal="center"/>
      <protection/>
    </xf>
    <xf numFmtId="165" fontId="3" fillId="0" borderId="47">
      <alignment horizontal="center"/>
      <protection/>
    </xf>
    <xf numFmtId="165" fontId="3" fillId="0" borderId="47">
      <alignment horizontal="center"/>
      <protection/>
    </xf>
    <xf numFmtId="164" fontId="7" fillId="0" borderId="35">
      <alignment/>
      <protection/>
    </xf>
    <xf numFmtId="164" fontId="7" fillId="0" borderId="35">
      <alignment/>
      <protection/>
    </xf>
    <xf numFmtId="164" fontId="7" fillId="0" borderId="35">
      <alignment/>
      <protection/>
    </xf>
    <xf numFmtId="164" fontId="7" fillId="0" borderId="35">
      <alignment/>
      <protection/>
    </xf>
    <xf numFmtId="164" fontId="7" fillId="0" borderId="35">
      <alignment/>
      <protection/>
    </xf>
    <xf numFmtId="164" fontId="12" fillId="0" borderId="0">
      <alignment/>
      <protection/>
    </xf>
    <xf numFmtId="164" fontId="12" fillId="0" borderId="0">
      <alignment/>
      <protection/>
    </xf>
    <xf numFmtId="164" fontId="12" fillId="0" borderId="0">
      <alignment/>
      <protection/>
    </xf>
    <xf numFmtId="164" fontId="12" fillId="0" borderId="0">
      <alignment/>
      <protection/>
    </xf>
    <xf numFmtId="164" fontId="12" fillId="0" borderId="0">
      <alignment/>
      <protection/>
    </xf>
    <xf numFmtId="164" fontId="2" fillId="0" borderId="48">
      <alignment/>
      <protection/>
    </xf>
    <xf numFmtId="164" fontId="2" fillId="0" borderId="48">
      <alignment/>
      <protection/>
    </xf>
    <xf numFmtId="164" fontId="2" fillId="0" borderId="48">
      <alignment/>
      <protection/>
    </xf>
    <xf numFmtId="164" fontId="2" fillId="0" borderId="48">
      <alignment/>
      <protection/>
    </xf>
    <xf numFmtId="164" fontId="2" fillId="0" borderId="48">
      <alignment/>
      <protection/>
    </xf>
    <xf numFmtId="164" fontId="2" fillId="0" borderId="38">
      <alignment/>
      <protection/>
    </xf>
    <xf numFmtId="164" fontId="2" fillId="0" borderId="38">
      <alignment/>
      <protection/>
    </xf>
    <xf numFmtId="164" fontId="2" fillId="0" borderId="38">
      <alignment/>
      <protection/>
    </xf>
    <xf numFmtId="164" fontId="2" fillId="0" borderId="38">
      <alignment/>
      <protection/>
    </xf>
    <xf numFmtId="164" fontId="2" fillId="0" borderId="38">
      <alignment/>
      <protection/>
    </xf>
    <xf numFmtId="166" fontId="3" fillId="0" borderId="7">
      <alignment horizontal="right"/>
      <protection/>
    </xf>
    <xf numFmtId="164" fontId="3" fillId="0" borderId="7">
      <alignment horizontal="left" wrapText="1"/>
      <protection/>
    </xf>
    <xf numFmtId="164" fontId="3" fillId="0" borderId="7">
      <alignment horizontal="left" wrapText="1"/>
      <protection/>
    </xf>
    <xf numFmtId="164" fontId="3" fillId="0" borderId="7">
      <alignment horizontal="left" wrapText="1"/>
      <protection/>
    </xf>
    <xf numFmtId="164" fontId="3" fillId="0" borderId="7">
      <alignment horizontal="left" wrapText="1"/>
      <protection/>
    </xf>
    <xf numFmtId="165" fontId="3" fillId="0" borderId="22">
      <alignment horizontal="center"/>
      <protection/>
    </xf>
    <xf numFmtId="165" fontId="3" fillId="0" borderId="22">
      <alignment horizontal="center"/>
      <protection/>
    </xf>
    <xf numFmtId="165" fontId="3" fillId="0" borderId="22">
      <alignment horizontal="center"/>
      <protection/>
    </xf>
    <xf numFmtId="165" fontId="3" fillId="0" borderId="22">
      <alignment horizontal="center"/>
      <protection/>
    </xf>
    <xf numFmtId="165" fontId="3" fillId="0" borderId="22">
      <alignment horizontal="center"/>
      <protection/>
    </xf>
    <xf numFmtId="164" fontId="3" fillId="0" borderId="49">
      <alignment horizontal="left" wrapText="1"/>
      <protection/>
    </xf>
    <xf numFmtId="164" fontId="10" fillId="0" borderId="0">
      <alignment horizontal="left" wrapText="1"/>
      <protection/>
    </xf>
    <xf numFmtId="164" fontId="10" fillId="0" borderId="0">
      <alignment horizontal="left" wrapText="1"/>
      <protection/>
    </xf>
    <xf numFmtId="164" fontId="10" fillId="0" borderId="0">
      <alignment horizontal="left" wrapText="1"/>
      <protection/>
    </xf>
    <xf numFmtId="164" fontId="10" fillId="0" borderId="0">
      <alignment horizontal="left" wrapText="1"/>
      <protection/>
    </xf>
    <xf numFmtId="164" fontId="3" fillId="0" borderId="19">
      <alignment horizontal="left" wrapText="1" indent="1"/>
      <protection/>
    </xf>
    <xf numFmtId="165" fontId="2" fillId="0" borderId="0">
      <alignment/>
      <protection/>
    </xf>
    <xf numFmtId="165" fontId="2" fillId="0" borderId="0">
      <alignment/>
      <protection/>
    </xf>
    <xf numFmtId="165" fontId="2" fillId="0" borderId="0">
      <alignment/>
      <protection/>
    </xf>
    <xf numFmtId="165" fontId="2" fillId="0" borderId="0">
      <alignment/>
      <protection/>
    </xf>
    <xf numFmtId="164" fontId="3" fillId="0" borderId="11">
      <alignment horizontal="left" wrapText="1" indent="1"/>
      <protection/>
    </xf>
    <xf numFmtId="164" fontId="3" fillId="0" borderId="0">
      <alignment horizontal="right"/>
      <protection/>
    </xf>
    <xf numFmtId="164" fontId="3" fillId="0" borderId="0">
      <alignment horizontal="right"/>
      <protection/>
    </xf>
    <xf numFmtId="164" fontId="3" fillId="0" borderId="0">
      <alignment horizontal="right"/>
      <protection/>
    </xf>
    <xf numFmtId="164" fontId="3" fillId="0" borderId="0">
      <alignment horizontal="right"/>
      <protection/>
    </xf>
    <xf numFmtId="164" fontId="2" fillId="3" borderId="50">
      <alignment/>
      <protection/>
    </xf>
    <xf numFmtId="165" fontId="3" fillId="0" borderId="0">
      <alignment horizontal="right"/>
      <protection/>
    </xf>
    <xf numFmtId="165" fontId="3" fillId="0" borderId="0">
      <alignment horizontal="right"/>
      <protection/>
    </xf>
    <xf numFmtId="165" fontId="3" fillId="0" borderId="0">
      <alignment horizontal="right"/>
      <protection/>
    </xf>
    <xf numFmtId="165" fontId="3" fillId="0" borderId="0">
      <alignment horizontal="right"/>
      <protection/>
    </xf>
    <xf numFmtId="164" fontId="3" fillId="2" borderId="17">
      <alignment/>
      <protection/>
    </xf>
    <xf numFmtId="166" fontId="3" fillId="0" borderId="7">
      <alignment horizontal="right"/>
      <protection/>
    </xf>
    <xf numFmtId="166" fontId="3" fillId="0" borderId="7">
      <alignment horizontal="right"/>
      <protection/>
    </xf>
    <xf numFmtId="166" fontId="3" fillId="0" borderId="7">
      <alignment horizontal="right"/>
      <protection/>
    </xf>
    <xf numFmtId="166" fontId="3" fillId="0" borderId="7">
      <alignment horizontal="right"/>
      <protection/>
    </xf>
    <xf numFmtId="164" fontId="10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5" fontId="2" fillId="0" borderId="0">
      <alignment/>
      <protection/>
    </xf>
    <xf numFmtId="164" fontId="3" fillId="0" borderId="5">
      <alignment horizontal="left"/>
      <protection/>
    </xf>
    <xf numFmtId="164" fontId="3" fillId="0" borderId="5">
      <alignment horizontal="left"/>
      <protection/>
    </xf>
    <xf numFmtId="164" fontId="3" fillId="0" borderId="5">
      <alignment horizontal="left"/>
      <protection/>
    </xf>
    <xf numFmtId="164" fontId="3" fillId="0" borderId="5">
      <alignment horizontal="left"/>
      <protection/>
    </xf>
    <xf numFmtId="164" fontId="3" fillId="0" borderId="0">
      <alignment horizontal="right"/>
      <protection/>
    </xf>
    <xf numFmtId="164" fontId="3" fillId="0" borderId="15">
      <alignment horizontal="left" wrapText="1"/>
      <protection/>
    </xf>
    <xf numFmtId="164" fontId="3" fillId="0" borderId="15">
      <alignment horizontal="left" wrapText="1"/>
      <protection/>
    </xf>
    <xf numFmtId="164" fontId="3" fillId="0" borderId="15">
      <alignment horizontal="left" wrapText="1"/>
      <protection/>
    </xf>
    <xf numFmtId="164" fontId="3" fillId="0" borderId="15">
      <alignment horizontal="left" wrapText="1"/>
      <protection/>
    </xf>
    <xf numFmtId="165" fontId="3" fillId="0" borderId="0">
      <alignment horizontal="right"/>
      <protection/>
    </xf>
    <xf numFmtId="164" fontId="3" fillId="0" borderId="39">
      <alignment/>
      <protection/>
    </xf>
    <xf numFmtId="164" fontId="3" fillId="0" borderId="39">
      <alignment/>
      <protection/>
    </xf>
    <xf numFmtId="164" fontId="3" fillId="0" borderId="39">
      <alignment/>
      <protection/>
    </xf>
    <xf numFmtId="164" fontId="3" fillId="0" borderId="39">
      <alignment/>
      <protection/>
    </xf>
    <xf numFmtId="164" fontId="3" fillId="0" borderId="0">
      <alignment horizontal="left" wrapText="1"/>
      <protection/>
    </xf>
    <xf numFmtId="164" fontId="4" fillId="0" borderId="51">
      <alignment horizontal="left" wrapText="1"/>
      <protection/>
    </xf>
    <xf numFmtId="164" fontId="4" fillId="0" borderId="51">
      <alignment horizontal="left" wrapText="1"/>
      <protection/>
    </xf>
    <xf numFmtId="164" fontId="4" fillId="0" borderId="51">
      <alignment horizontal="left" wrapText="1"/>
      <protection/>
    </xf>
    <xf numFmtId="164" fontId="4" fillId="0" borderId="51">
      <alignment horizontal="left" wrapText="1"/>
      <protection/>
    </xf>
    <xf numFmtId="164" fontId="3" fillId="0" borderId="5">
      <alignment horizontal="left"/>
      <protection/>
    </xf>
    <xf numFmtId="164" fontId="3" fillId="0" borderId="8">
      <alignment horizontal="left" wrapText="1" indent="2"/>
      <protection/>
    </xf>
    <xf numFmtId="164" fontId="3" fillId="0" borderId="8">
      <alignment horizontal="left" wrapText="1" indent="2"/>
      <protection/>
    </xf>
    <xf numFmtId="164" fontId="3" fillId="0" borderId="8">
      <alignment horizontal="left" wrapText="1" indent="2"/>
      <protection/>
    </xf>
    <xf numFmtId="164" fontId="3" fillId="0" borderId="8">
      <alignment horizontal="left" wrapText="1" indent="2"/>
      <protection/>
    </xf>
    <xf numFmtId="164" fontId="3" fillId="0" borderId="15">
      <alignment horizontal="left" wrapText="1"/>
      <protection/>
    </xf>
    <xf numFmtId="165" fontId="3" fillId="0" borderId="0">
      <alignment horizontal="center" wrapText="1"/>
      <protection/>
    </xf>
    <xf numFmtId="165" fontId="3" fillId="0" borderId="0">
      <alignment horizontal="center" wrapText="1"/>
      <protection/>
    </xf>
    <xf numFmtId="165" fontId="3" fillId="0" borderId="0">
      <alignment horizontal="center" wrapText="1"/>
      <protection/>
    </xf>
    <xf numFmtId="165" fontId="3" fillId="0" borderId="0">
      <alignment horizontal="center" wrapText="1"/>
      <protection/>
    </xf>
    <xf numFmtId="164" fontId="3" fillId="0" borderId="39">
      <alignment/>
      <protection/>
    </xf>
    <xf numFmtId="165" fontId="3" fillId="0" borderId="32">
      <alignment horizontal="center" wrapText="1"/>
      <protection/>
    </xf>
    <xf numFmtId="165" fontId="3" fillId="0" borderId="32">
      <alignment horizontal="center" wrapText="1"/>
      <protection/>
    </xf>
    <xf numFmtId="165" fontId="3" fillId="0" borderId="32">
      <alignment horizontal="center" wrapText="1"/>
      <protection/>
    </xf>
    <xf numFmtId="165" fontId="3" fillId="0" borderId="32">
      <alignment horizontal="center" wrapText="1"/>
      <protection/>
    </xf>
    <xf numFmtId="164" fontId="4" fillId="0" borderId="51">
      <alignment horizontal="left" wrapText="1"/>
      <protection/>
    </xf>
    <xf numFmtId="164" fontId="3" fillId="0" borderId="52">
      <alignment/>
      <protection/>
    </xf>
    <xf numFmtId="164" fontId="3" fillId="0" borderId="52">
      <alignment/>
      <protection/>
    </xf>
    <xf numFmtId="164" fontId="3" fillId="0" borderId="52">
      <alignment/>
      <protection/>
    </xf>
    <xf numFmtId="164" fontId="3" fillId="0" borderId="52">
      <alignment/>
      <protection/>
    </xf>
    <xf numFmtId="164" fontId="3" fillId="0" borderId="8">
      <alignment horizontal="left" wrapText="1" indent="1"/>
      <protection/>
    </xf>
    <xf numFmtId="164" fontId="3" fillId="0" borderId="53">
      <alignment horizontal="center" wrapText="1"/>
      <protection/>
    </xf>
    <xf numFmtId="164" fontId="3" fillId="0" borderId="53">
      <alignment horizontal="center" wrapText="1"/>
      <protection/>
    </xf>
    <xf numFmtId="164" fontId="3" fillId="0" borderId="53">
      <alignment horizontal="center" wrapText="1"/>
      <protection/>
    </xf>
    <xf numFmtId="164" fontId="3" fillId="0" borderId="53">
      <alignment horizontal="center" wrapText="1"/>
      <protection/>
    </xf>
    <xf numFmtId="165" fontId="3" fillId="0" borderId="0">
      <alignment horizontal="center" wrapText="1"/>
      <protection/>
    </xf>
    <xf numFmtId="164" fontId="2" fillId="3" borderId="35">
      <alignment/>
      <protection/>
    </xf>
    <xf numFmtId="164" fontId="2" fillId="3" borderId="35">
      <alignment/>
      <protection/>
    </xf>
    <xf numFmtId="164" fontId="2" fillId="3" borderId="35">
      <alignment/>
      <protection/>
    </xf>
    <xf numFmtId="164" fontId="2" fillId="3" borderId="35">
      <alignment/>
      <protection/>
    </xf>
    <xf numFmtId="165" fontId="3" fillId="0" borderId="32">
      <alignment horizontal="center" wrapText="1"/>
      <protection/>
    </xf>
    <xf numFmtId="165" fontId="3" fillId="0" borderId="16">
      <alignment horizontal="center"/>
      <protection/>
    </xf>
    <xf numFmtId="165" fontId="3" fillId="0" borderId="16">
      <alignment horizontal="center"/>
      <protection/>
    </xf>
    <xf numFmtId="165" fontId="3" fillId="0" borderId="16">
      <alignment horizontal="center"/>
      <protection/>
    </xf>
    <xf numFmtId="165" fontId="3" fillId="0" borderId="16">
      <alignment horizontal="center"/>
      <protection/>
    </xf>
    <xf numFmtId="164" fontId="3" fillId="0" borderId="52">
      <alignment/>
      <protection/>
    </xf>
    <xf numFmtId="165" fontId="3" fillId="0" borderId="0">
      <alignment horizontal="center"/>
      <protection/>
    </xf>
    <xf numFmtId="165" fontId="3" fillId="0" borderId="0">
      <alignment horizontal="center"/>
      <protection/>
    </xf>
    <xf numFmtId="165" fontId="3" fillId="0" borderId="0">
      <alignment horizontal="center"/>
      <protection/>
    </xf>
    <xf numFmtId="165" fontId="3" fillId="0" borderId="0">
      <alignment horizontal="center"/>
      <protection/>
    </xf>
    <xf numFmtId="164" fontId="3" fillId="0" borderId="53">
      <alignment horizontal="center" wrapText="1"/>
      <protection/>
    </xf>
    <xf numFmtId="165" fontId="3" fillId="0" borderId="1">
      <alignment horizontal="center" wrapText="1"/>
      <protection/>
    </xf>
    <xf numFmtId="165" fontId="3" fillId="0" borderId="1">
      <alignment horizontal="center" wrapText="1"/>
      <protection/>
    </xf>
    <xf numFmtId="165" fontId="3" fillId="0" borderId="1">
      <alignment horizontal="center" wrapText="1"/>
      <protection/>
    </xf>
    <xf numFmtId="165" fontId="3" fillId="0" borderId="1">
      <alignment horizontal="center" wrapText="1"/>
      <protection/>
    </xf>
    <xf numFmtId="164" fontId="2" fillId="3" borderId="35">
      <alignment/>
      <protection/>
    </xf>
    <xf numFmtId="165" fontId="3" fillId="0" borderId="3">
      <alignment horizontal="center" wrapText="1"/>
      <protection/>
    </xf>
    <xf numFmtId="165" fontId="3" fillId="0" borderId="3">
      <alignment horizontal="center" wrapText="1"/>
      <protection/>
    </xf>
    <xf numFmtId="165" fontId="3" fillId="0" borderId="3">
      <alignment horizontal="center" wrapText="1"/>
      <protection/>
    </xf>
    <xf numFmtId="165" fontId="3" fillId="0" borderId="3">
      <alignment horizontal="center" wrapText="1"/>
      <protection/>
    </xf>
    <xf numFmtId="165" fontId="3" fillId="0" borderId="16">
      <alignment horizontal="center"/>
      <protection/>
    </xf>
    <xf numFmtId="165" fontId="3" fillId="0" borderId="1">
      <alignment horizontal="center"/>
      <protection/>
    </xf>
    <xf numFmtId="165" fontId="3" fillId="0" borderId="1">
      <alignment horizontal="center"/>
      <protection/>
    </xf>
    <xf numFmtId="165" fontId="3" fillId="0" borderId="1">
      <alignment horizontal="center"/>
      <protection/>
    </xf>
    <xf numFmtId="165" fontId="3" fillId="0" borderId="1">
      <alignment horizontal="center"/>
      <protection/>
    </xf>
    <xf numFmtId="164" fontId="2" fillId="0" borderId="35">
      <alignment/>
      <protection/>
    </xf>
    <xf numFmtId="165" fontId="3" fillId="0" borderId="5">
      <alignment/>
      <protection/>
    </xf>
    <xf numFmtId="165" fontId="3" fillId="0" borderId="5">
      <alignment/>
      <protection/>
    </xf>
    <xf numFmtId="165" fontId="3" fillId="0" borderId="5">
      <alignment/>
      <protection/>
    </xf>
    <xf numFmtId="165" fontId="3" fillId="0" borderId="5">
      <alignment/>
      <protection/>
    </xf>
    <xf numFmtId="168" fontId="0" fillId="0" borderId="0" applyFill="0" applyBorder="0" applyAlignment="0" applyProtection="0"/>
    <xf numFmtId="164" fontId="0" fillId="0" borderId="0">
      <alignment/>
      <protection/>
    </xf>
    <xf numFmtId="164" fontId="7" fillId="0" borderId="0">
      <alignment/>
      <protection/>
    </xf>
  </cellStyleXfs>
  <cellXfs count="140">
    <xf numFmtId="164" fontId="0" fillId="0" borderId="0" xfId="0" applyAlignment="1">
      <alignment/>
    </xf>
    <xf numFmtId="164" fontId="0" fillId="0" borderId="0" xfId="831">
      <alignment/>
      <protection/>
    </xf>
    <xf numFmtId="164" fontId="14" fillId="0" borderId="0" xfId="831" applyFont="1" applyBorder="1" applyAlignment="1">
      <alignment horizontal="center" vertical="center" wrapText="1"/>
      <protection/>
    </xf>
    <xf numFmtId="164" fontId="15" fillId="0" borderId="0" xfId="0" applyFont="1" applyBorder="1" applyAlignment="1">
      <alignment horizontal="center" wrapText="1"/>
    </xf>
    <xf numFmtId="164" fontId="16" fillId="0" borderId="0" xfId="831" applyFont="1">
      <alignment/>
      <protection/>
    </xf>
    <xf numFmtId="164" fontId="15" fillId="0" borderId="24" xfId="831" applyFont="1" applyBorder="1" applyAlignment="1">
      <alignment horizontal="center" vertical="center" wrapText="1"/>
      <protection/>
    </xf>
    <xf numFmtId="164" fontId="17" fillId="0" borderId="24" xfId="832" applyFont="1" applyBorder="1" applyAlignment="1">
      <alignment horizontal="center" vertical="center" wrapText="1"/>
      <protection/>
    </xf>
    <xf numFmtId="164" fontId="18" fillId="0" borderId="24" xfId="832" applyFont="1" applyBorder="1" applyAlignment="1">
      <alignment horizontal="center" vertical="center" wrapText="1"/>
      <protection/>
    </xf>
    <xf numFmtId="164" fontId="19" fillId="0" borderId="24" xfId="831" applyFont="1" applyBorder="1" applyAlignment="1">
      <alignment horizontal="center"/>
      <protection/>
    </xf>
    <xf numFmtId="164" fontId="19" fillId="0" borderId="24" xfId="831" applyFont="1" applyBorder="1" applyAlignment="1">
      <alignment horizontal="justify"/>
      <protection/>
    </xf>
    <xf numFmtId="166" fontId="19" fillId="0" borderId="24" xfId="831" applyNumberFormat="1" applyFont="1" applyBorder="1" applyAlignment="1">
      <alignment shrinkToFit="1"/>
      <protection/>
    </xf>
    <xf numFmtId="169" fontId="19" fillId="0" borderId="24" xfId="831" applyNumberFormat="1" applyFont="1" applyBorder="1" applyAlignment="1">
      <alignment shrinkToFit="1"/>
      <protection/>
    </xf>
    <xf numFmtId="164" fontId="19" fillId="4" borderId="24" xfId="831" applyFont="1" applyFill="1" applyBorder="1" applyAlignment="1">
      <alignment horizontal="center"/>
      <protection/>
    </xf>
    <xf numFmtId="164" fontId="19" fillId="4" borderId="24" xfId="831" applyFont="1" applyFill="1" applyBorder="1" applyAlignment="1">
      <alignment horizontal="justify"/>
      <protection/>
    </xf>
    <xf numFmtId="166" fontId="19" fillId="4" borderId="24" xfId="831" applyNumberFormat="1" applyFont="1" applyFill="1" applyBorder="1" applyAlignment="1">
      <alignment shrinkToFit="1"/>
      <protection/>
    </xf>
    <xf numFmtId="169" fontId="19" fillId="4" borderId="24" xfId="831" applyNumberFormat="1" applyFont="1" applyFill="1" applyBorder="1" applyAlignment="1">
      <alignment shrinkToFit="1"/>
      <protection/>
    </xf>
    <xf numFmtId="164" fontId="20" fillId="0" borderId="24" xfId="831" applyFont="1" applyBorder="1" applyAlignment="1">
      <alignment horizontal="center"/>
      <protection/>
    </xf>
    <xf numFmtId="164" fontId="20" fillId="0" borderId="24" xfId="831" applyFont="1" applyBorder="1" applyAlignment="1">
      <alignment horizontal="justify" vertical="center" wrapText="1"/>
      <protection/>
    </xf>
    <xf numFmtId="166" fontId="20" fillId="0" borderId="24" xfId="831" applyNumberFormat="1" applyFont="1" applyBorder="1" applyAlignment="1">
      <alignment shrinkToFit="1"/>
      <protection/>
    </xf>
    <xf numFmtId="169" fontId="16" fillId="0" borderId="24" xfId="831" applyNumberFormat="1" applyFont="1" applyBorder="1" applyAlignment="1">
      <alignment shrinkToFit="1"/>
      <protection/>
    </xf>
    <xf numFmtId="165" fontId="21" fillId="0" borderId="24" xfId="832" applyNumberFormat="1" applyFont="1" applyFill="1" applyBorder="1" applyAlignment="1">
      <alignment horizontal="center" shrinkToFit="1"/>
      <protection/>
    </xf>
    <xf numFmtId="164" fontId="21" fillId="0" borderId="24" xfId="832" applyFont="1" applyFill="1" applyBorder="1" applyAlignment="1">
      <alignment horizontal="justify" wrapText="1"/>
      <protection/>
    </xf>
    <xf numFmtId="166" fontId="21" fillId="0" borderId="24" xfId="831" applyNumberFormat="1" applyFont="1" applyBorder="1" applyAlignment="1">
      <alignment shrinkToFit="1"/>
      <protection/>
    </xf>
    <xf numFmtId="169" fontId="21" fillId="0" borderId="24" xfId="831" applyNumberFormat="1" applyFont="1" applyBorder="1" applyAlignment="1">
      <alignment shrinkToFit="1"/>
      <protection/>
    </xf>
    <xf numFmtId="165" fontId="19" fillId="0" borderId="24" xfId="832" applyNumberFormat="1" applyFont="1" applyFill="1" applyBorder="1" applyAlignment="1">
      <alignment horizontal="center" shrinkToFit="1"/>
      <protection/>
    </xf>
    <xf numFmtId="164" fontId="19" fillId="0" borderId="24" xfId="832" applyFont="1" applyFill="1" applyBorder="1" applyAlignment="1">
      <alignment horizontal="justify" wrapText="1"/>
      <protection/>
    </xf>
    <xf numFmtId="166" fontId="19" fillId="0" borderId="24" xfId="832" applyNumberFormat="1" applyFont="1" applyFill="1" applyBorder="1" applyAlignment="1">
      <alignment shrinkToFit="1"/>
      <protection/>
    </xf>
    <xf numFmtId="165" fontId="20" fillId="0" borderId="24" xfId="832" applyNumberFormat="1" applyFont="1" applyFill="1" applyBorder="1" applyAlignment="1">
      <alignment horizontal="center" shrinkToFit="1"/>
      <protection/>
    </xf>
    <xf numFmtId="164" fontId="20" fillId="0" borderId="24" xfId="832" applyFont="1" applyFill="1" applyBorder="1" applyAlignment="1">
      <alignment horizontal="justify" wrapText="1"/>
      <protection/>
    </xf>
    <xf numFmtId="166" fontId="22" fillId="0" borderId="24" xfId="832" applyNumberFormat="1" applyFont="1" applyFill="1" applyBorder="1" applyAlignment="1">
      <alignment shrinkToFit="1"/>
      <protection/>
    </xf>
    <xf numFmtId="169" fontId="22" fillId="0" borderId="24" xfId="831" applyNumberFormat="1" applyFont="1" applyBorder="1" applyAlignment="1">
      <alignment shrinkToFit="1"/>
      <protection/>
    </xf>
    <xf numFmtId="164" fontId="19" fillId="0" borderId="24" xfId="831" applyFont="1" applyBorder="1" applyAlignment="1">
      <alignment horizontal="justify" vertical="center" wrapText="1"/>
      <protection/>
    </xf>
    <xf numFmtId="164" fontId="16" fillId="0" borderId="24" xfId="831" applyFont="1" applyBorder="1" applyAlignment="1">
      <alignment horizontal="center"/>
      <protection/>
    </xf>
    <xf numFmtId="164" fontId="20" fillId="0" borderId="54" xfId="831" applyFont="1" applyBorder="1" applyAlignment="1">
      <alignment horizontal="justify" wrapText="1"/>
      <protection/>
    </xf>
    <xf numFmtId="169" fontId="20" fillId="0" borderId="24" xfId="831" applyNumberFormat="1" applyFont="1" applyBorder="1" applyAlignment="1">
      <alignment shrinkToFit="1"/>
      <protection/>
    </xf>
    <xf numFmtId="164" fontId="21" fillId="0" borderId="54" xfId="832" applyFont="1" applyFill="1" applyBorder="1" applyAlignment="1">
      <alignment horizontal="justify" wrapText="1"/>
      <protection/>
    </xf>
    <xf numFmtId="164" fontId="23" fillId="0" borderId="0" xfId="831" applyFont="1">
      <alignment/>
      <protection/>
    </xf>
    <xf numFmtId="165" fontId="24" fillId="0" borderId="24" xfId="596" applyNumberFormat="1" applyFont="1" applyProtection="1">
      <alignment horizontal="center"/>
      <protection locked="0"/>
    </xf>
    <xf numFmtId="164" fontId="24" fillId="0" borderId="55" xfId="501" applyNumberFormat="1" applyFont="1" applyBorder="1" applyAlignment="1" applyProtection="1">
      <alignment horizontal="justify" wrapText="1"/>
      <protection locked="0"/>
    </xf>
    <xf numFmtId="169" fontId="25" fillId="0" borderId="24" xfId="831" applyNumberFormat="1" applyFont="1" applyBorder="1" applyAlignment="1">
      <alignment shrinkToFit="1"/>
      <protection/>
    </xf>
    <xf numFmtId="164" fontId="21" fillId="0" borderId="24" xfId="831" applyFont="1" applyBorder="1" applyAlignment="1">
      <alignment horizontal="center"/>
      <protection/>
    </xf>
    <xf numFmtId="165" fontId="18" fillId="0" borderId="24" xfId="590" applyNumberFormat="1" applyFont="1" applyProtection="1">
      <alignment horizontal="center"/>
      <protection/>
    </xf>
    <xf numFmtId="164" fontId="18" fillId="0" borderId="24" xfId="500" applyNumberFormat="1" applyFont="1" applyBorder="1" applyAlignment="1" applyProtection="1">
      <alignment wrapText="1"/>
      <protection/>
    </xf>
    <xf numFmtId="165" fontId="26" fillId="0" borderId="24" xfId="590" applyNumberFormat="1" applyFont="1" applyProtection="1">
      <alignment horizontal="center"/>
      <protection/>
    </xf>
    <xf numFmtId="164" fontId="26" fillId="0" borderId="24" xfId="500" applyNumberFormat="1" applyFont="1" applyBorder="1" applyAlignment="1" applyProtection="1">
      <alignment horizontal="justify" wrapText="1"/>
      <protection/>
    </xf>
    <xf numFmtId="164" fontId="20" fillId="0" borderId="24" xfId="831" applyFont="1" applyBorder="1" applyAlignment="1">
      <alignment horizontal="justify" wrapText="1"/>
      <protection/>
    </xf>
    <xf numFmtId="164" fontId="19" fillId="0" borderId="24" xfId="496" applyNumberFormat="1" applyFont="1" applyBorder="1" applyAlignment="1" applyProtection="1">
      <alignment wrapText="1"/>
      <protection/>
    </xf>
    <xf numFmtId="165" fontId="27" fillId="0" borderId="54" xfId="596" applyNumberFormat="1" applyFont="1" applyBorder="1" applyProtection="1">
      <alignment horizontal="center"/>
      <protection locked="0"/>
    </xf>
    <xf numFmtId="164" fontId="27" fillId="0" borderId="24" xfId="501" applyNumberFormat="1" applyFont="1" applyBorder="1" applyAlignment="1" applyProtection="1">
      <alignment horizontal="justify" wrapText="1"/>
      <protection locked="0"/>
    </xf>
    <xf numFmtId="165" fontId="24" fillId="0" borderId="54" xfId="596" applyNumberFormat="1" applyFont="1" applyBorder="1" applyProtection="1">
      <alignment horizontal="center"/>
      <protection locked="0"/>
    </xf>
    <xf numFmtId="164" fontId="24" fillId="0" borderId="24" xfId="501" applyNumberFormat="1" applyFont="1" applyBorder="1" applyAlignment="1" applyProtection="1">
      <alignment horizontal="justify" wrapText="1"/>
      <protection locked="0"/>
    </xf>
    <xf numFmtId="166" fontId="16" fillId="0" borderId="24" xfId="831" applyNumberFormat="1" applyFont="1" applyBorder="1" applyAlignment="1">
      <alignment shrinkToFit="1"/>
      <protection/>
    </xf>
    <xf numFmtId="164" fontId="21" fillId="4" borderId="24" xfId="831" applyFont="1" applyFill="1" applyBorder="1" applyAlignment="1">
      <alignment horizontal="center"/>
      <protection/>
    </xf>
    <xf numFmtId="166" fontId="28" fillId="4" borderId="24" xfId="831" applyNumberFormat="1" applyFont="1" applyFill="1" applyBorder="1" applyAlignment="1">
      <alignment shrinkToFit="1"/>
      <protection/>
    </xf>
    <xf numFmtId="164" fontId="19" fillId="0" borderId="24" xfId="831" applyFont="1" applyBorder="1" applyAlignment="1">
      <alignment horizontal="justify" wrapText="1"/>
      <protection/>
    </xf>
    <xf numFmtId="164" fontId="22" fillId="0" borderId="24" xfId="831" applyFont="1" applyBorder="1" applyAlignment="1">
      <alignment horizontal="center"/>
      <protection/>
    </xf>
    <xf numFmtId="164" fontId="22" fillId="0" borderId="24" xfId="832" applyFont="1" applyFill="1" applyBorder="1" applyAlignment="1">
      <alignment horizontal="justify" wrapText="1"/>
      <protection/>
    </xf>
    <xf numFmtId="166" fontId="22" fillId="0" borderId="24" xfId="831" applyNumberFormat="1" applyFont="1" applyBorder="1" applyAlignment="1">
      <alignment shrinkToFit="1"/>
      <protection/>
    </xf>
    <xf numFmtId="164" fontId="22" fillId="0" borderId="24" xfId="832" applyNumberFormat="1" applyFont="1" applyFill="1" applyBorder="1" applyAlignment="1">
      <alignment horizontal="justify" wrapText="1"/>
      <protection/>
    </xf>
    <xf numFmtId="165" fontId="22" fillId="0" borderId="24" xfId="832" applyNumberFormat="1" applyFont="1" applyFill="1" applyBorder="1" applyAlignment="1">
      <alignment horizontal="center" shrinkToFit="1"/>
      <protection/>
    </xf>
    <xf numFmtId="165" fontId="24" fillId="0" borderId="24" xfId="590" applyNumberFormat="1" applyFont="1" applyBorder="1" applyProtection="1">
      <alignment horizontal="center"/>
      <protection/>
    </xf>
    <xf numFmtId="164" fontId="24" fillId="0" borderId="24" xfId="500" applyNumberFormat="1" applyFont="1" applyBorder="1" applyAlignment="1" applyProtection="1">
      <alignment wrapText="1"/>
      <protection/>
    </xf>
    <xf numFmtId="164" fontId="21" fillId="0" borderId="24" xfId="832" applyFont="1" applyFill="1" applyBorder="1" applyAlignment="1">
      <alignment horizontal="justify" vertical="top" wrapText="1"/>
      <protection/>
    </xf>
    <xf numFmtId="164" fontId="29" fillId="0" borderId="0" xfId="831" applyFont="1">
      <alignment/>
      <protection/>
    </xf>
    <xf numFmtId="164" fontId="21" fillId="0" borderId="24" xfId="832" applyNumberFormat="1" applyFont="1" applyFill="1" applyBorder="1" applyAlignment="1">
      <alignment horizontal="justify" wrapText="1"/>
      <protection/>
    </xf>
    <xf numFmtId="164" fontId="16" fillId="0" borderId="24" xfId="831" applyFont="1" applyBorder="1" applyAlignment="1">
      <alignment horizontal="justify" wrapText="1"/>
      <protection/>
    </xf>
    <xf numFmtId="169" fontId="30" fillId="0" borderId="24" xfId="831" applyNumberFormat="1" applyFont="1" applyBorder="1" applyAlignment="1">
      <alignment shrinkToFit="1"/>
      <protection/>
    </xf>
    <xf numFmtId="166" fontId="31" fillId="0" borderId="24" xfId="831" applyNumberFormat="1" applyFont="1" applyBorder="1" applyAlignment="1">
      <alignment shrinkToFit="1"/>
      <protection/>
    </xf>
    <xf numFmtId="165" fontId="27" fillId="0" borderId="24" xfId="590" applyNumberFormat="1" applyFont="1" applyBorder="1" applyProtection="1">
      <alignment horizontal="center"/>
      <protection/>
    </xf>
    <xf numFmtId="164" fontId="27" fillId="0" borderId="24" xfId="500" applyNumberFormat="1" applyFont="1" applyBorder="1" applyAlignment="1" applyProtection="1">
      <alignment horizontal="justify" wrapText="1"/>
      <protection/>
    </xf>
    <xf numFmtId="164" fontId="24" fillId="0" borderId="24" xfId="500" applyNumberFormat="1" applyFont="1" applyBorder="1" applyAlignment="1" applyProtection="1">
      <alignment horizontal="justify" wrapText="1"/>
      <protection/>
    </xf>
    <xf numFmtId="166" fontId="20" fillId="0" borderId="24" xfId="831" applyNumberFormat="1" applyFont="1" applyBorder="1">
      <alignment/>
      <protection/>
    </xf>
    <xf numFmtId="166" fontId="21" fillId="0" borderId="24" xfId="831" applyNumberFormat="1" applyFont="1" applyBorder="1">
      <alignment/>
      <protection/>
    </xf>
    <xf numFmtId="164" fontId="21" fillId="0" borderId="24" xfId="831" applyFont="1" applyBorder="1" applyAlignment="1">
      <alignment horizontal="justify" wrapText="1"/>
      <protection/>
    </xf>
    <xf numFmtId="164" fontId="21" fillId="0" borderId="54" xfId="831" applyFont="1" applyBorder="1" applyAlignment="1">
      <alignment horizontal="center"/>
      <protection/>
    </xf>
    <xf numFmtId="166" fontId="21" fillId="0" borderId="20" xfId="831" applyNumberFormat="1" applyFont="1" applyBorder="1" applyAlignment="1">
      <alignment shrinkToFit="1"/>
      <protection/>
    </xf>
    <xf numFmtId="165" fontId="19" fillId="2" borderId="54" xfId="595" applyNumberFormat="1" applyFont="1" applyFill="1" applyBorder="1" applyAlignment="1" applyProtection="1">
      <alignment horizontal="center"/>
      <protection/>
    </xf>
    <xf numFmtId="164" fontId="19" fillId="2" borderId="24" xfId="500" applyNumberFormat="1" applyFont="1" applyFill="1" applyBorder="1" applyAlignment="1" applyProtection="1">
      <alignment wrapText="1"/>
      <protection/>
    </xf>
    <xf numFmtId="166" fontId="19" fillId="0" borderId="20" xfId="831" applyNumberFormat="1" applyFont="1" applyBorder="1" applyAlignment="1">
      <alignment shrinkToFit="1"/>
      <protection/>
    </xf>
    <xf numFmtId="165" fontId="20" fillId="2" borderId="54" xfId="595" applyNumberFormat="1" applyFont="1" applyFill="1" applyBorder="1" applyAlignment="1" applyProtection="1">
      <alignment horizontal="center"/>
      <protection/>
    </xf>
    <xf numFmtId="164" fontId="20" fillId="2" borderId="24" xfId="500" applyNumberFormat="1" applyFont="1" applyFill="1" applyBorder="1" applyAlignment="1" applyProtection="1">
      <alignment wrapText="1"/>
      <protection/>
    </xf>
    <xf numFmtId="166" fontId="20" fillId="0" borderId="20" xfId="831" applyNumberFormat="1" applyFont="1" applyBorder="1" applyAlignment="1">
      <alignment shrinkToFit="1"/>
      <protection/>
    </xf>
    <xf numFmtId="165" fontId="21" fillId="2" borderId="54" xfId="595" applyNumberFormat="1" applyFont="1" applyFill="1" applyBorder="1" applyAlignment="1" applyProtection="1">
      <alignment horizontal="center"/>
      <protection/>
    </xf>
    <xf numFmtId="164" fontId="21" fillId="2" borderId="24" xfId="500" applyNumberFormat="1" applyFont="1" applyFill="1" applyBorder="1" applyAlignment="1" applyProtection="1">
      <alignment wrapText="1"/>
      <protection/>
    </xf>
    <xf numFmtId="164" fontId="19" fillId="4" borderId="24" xfId="832" applyFont="1" applyFill="1" applyBorder="1" applyAlignment="1">
      <alignment horizontal="center"/>
      <protection/>
    </xf>
    <xf numFmtId="164" fontId="19" fillId="4" borderId="24" xfId="832" applyFont="1" applyFill="1" applyBorder="1" applyAlignment="1">
      <alignment horizontal="justify" vertical="center" wrapText="1"/>
      <protection/>
    </xf>
    <xf numFmtId="164" fontId="19" fillId="0" borderId="24" xfId="832" applyFont="1" applyBorder="1" applyAlignment="1">
      <alignment horizontal="center"/>
      <protection/>
    </xf>
    <xf numFmtId="164" fontId="19" fillId="0" borderId="24" xfId="832" applyFont="1" applyBorder="1" applyAlignment="1">
      <alignment horizontal="justify" vertical="center" wrapText="1"/>
      <protection/>
    </xf>
    <xf numFmtId="164" fontId="32" fillId="0" borderId="24" xfId="832" applyFont="1" applyBorder="1" applyAlignment="1">
      <alignment horizontal="center"/>
      <protection/>
    </xf>
    <xf numFmtId="164" fontId="16" fillId="0" borderId="24" xfId="832" applyFont="1" applyBorder="1" applyAlignment="1">
      <alignment horizontal="justify" vertical="center" wrapText="1"/>
      <protection/>
    </xf>
    <xf numFmtId="164" fontId="20" fillId="0" borderId="24" xfId="832" applyFont="1" applyBorder="1" applyAlignment="1">
      <alignment horizontal="center"/>
      <protection/>
    </xf>
    <xf numFmtId="164" fontId="20" fillId="0" borderId="24" xfId="832" applyFont="1" applyBorder="1" applyAlignment="1">
      <alignment horizontal="justify" wrapText="1"/>
      <protection/>
    </xf>
    <xf numFmtId="164" fontId="21" fillId="0" borderId="24" xfId="832" applyFont="1" applyBorder="1" applyAlignment="1">
      <alignment horizontal="center"/>
      <protection/>
    </xf>
    <xf numFmtId="164" fontId="21" fillId="0" borderId="24" xfId="832" applyFont="1" applyBorder="1" applyAlignment="1">
      <alignment horizontal="justify" vertical="center" wrapText="1"/>
      <protection/>
    </xf>
    <xf numFmtId="164" fontId="20" fillId="0" borderId="24" xfId="832" applyFont="1" applyBorder="1" applyAlignment="1">
      <alignment horizontal="justify" vertical="center" wrapText="1"/>
      <protection/>
    </xf>
    <xf numFmtId="165" fontId="16" fillId="0" borderId="54" xfId="832" applyNumberFormat="1" applyFont="1" applyFill="1" applyBorder="1" applyAlignment="1">
      <alignment horizontal="center" shrinkToFit="1"/>
      <protection/>
    </xf>
    <xf numFmtId="164" fontId="16" fillId="0" borderId="24" xfId="832" applyFont="1" applyFill="1" applyBorder="1" applyAlignment="1">
      <alignment horizontal="justify" wrapText="1"/>
      <protection/>
    </xf>
    <xf numFmtId="165" fontId="26" fillId="0" borderId="54" xfId="596" applyNumberFormat="1" applyFont="1" applyBorder="1" applyProtection="1">
      <alignment horizontal="center"/>
      <protection locked="0"/>
    </xf>
    <xf numFmtId="164" fontId="26" fillId="0" borderId="24" xfId="501" applyNumberFormat="1" applyFont="1" applyBorder="1" applyAlignment="1" applyProtection="1">
      <alignment horizontal="justify" wrapText="1"/>
      <protection locked="0"/>
    </xf>
    <xf numFmtId="164" fontId="27" fillId="0" borderId="24" xfId="501" applyNumberFormat="1" applyFont="1" applyBorder="1" applyAlignment="1" applyProtection="1">
      <alignment horizontal="justify" vertical="top" wrapText="1"/>
      <protection locked="0"/>
    </xf>
    <xf numFmtId="164" fontId="24" fillId="0" borderId="24" xfId="501" applyNumberFormat="1" applyFont="1" applyBorder="1" applyAlignment="1" applyProtection="1">
      <alignment horizontal="justify" vertical="top" wrapText="1"/>
      <protection locked="0"/>
    </xf>
    <xf numFmtId="165" fontId="16" fillId="0" borderId="24" xfId="832" applyNumberFormat="1" applyFont="1" applyFill="1" applyBorder="1" applyAlignment="1">
      <alignment horizontal="center" shrinkToFit="1"/>
      <protection/>
    </xf>
    <xf numFmtId="164" fontId="21" fillId="0" borderId="24" xfId="832" applyFont="1" applyFill="1" applyBorder="1" applyAlignment="1">
      <alignment horizontal="justify" vertical="center" wrapText="1"/>
      <protection/>
    </xf>
    <xf numFmtId="164" fontId="20" fillId="0" borderId="24" xfId="832" applyFont="1" applyFill="1" applyBorder="1" applyAlignment="1">
      <alignment wrapText="1"/>
      <protection/>
    </xf>
    <xf numFmtId="164" fontId="21" fillId="0" borderId="24" xfId="832" applyFont="1" applyFill="1" applyBorder="1" applyAlignment="1">
      <alignment wrapText="1"/>
      <protection/>
    </xf>
    <xf numFmtId="164" fontId="24" fillId="0" borderId="24" xfId="832" applyFont="1" applyBorder="1" applyAlignment="1">
      <alignment horizontal="justify" wrapText="1"/>
      <protection/>
    </xf>
    <xf numFmtId="164" fontId="24" fillId="0" borderId="24" xfId="832" applyFont="1" applyBorder="1" applyAlignment="1">
      <alignment horizontal="justify" vertical="top" wrapText="1"/>
      <protection/>
    </xf>
    <xf numFmtId="166" fontId="21" fillId="2" borderId="24" xfId="831" applyNumberFormat="1" applyFont="1" applyFill="1" applyBorder="1" applyAlignment="1">
      <alignment shrinkToFit="1"/>
      <protection/>
    </xf>
    <xf numFmtId="164" fontId="24" fillId="0" borderId="24" xfId="0" applyFont="1" applyBorder="1" applyAlignment="1">
      <alignment horizontal="justify" wrapText="1"/>
    </xf>
    <xf numFmtId="164" fontId="24" fillId="0" borderId="24" xfId="832" applyFont="1" applyBorder="1" applyAlignment="1">
      <alignment vertical="top" wrapText="1"/>
      <protection/>
    </xf>
    <xf numFmtId="164" fontId="20" fillId="0" borderId="24" xfId="831" applyFont="1" applyBorder="1" applyAlignment="1">
      <alignment horizontal="center" wrapText="1"/>
      <protection/>
    </xf>
    <xf numFmtId="164" fontId="27" fillId="0" borderId="24" xfId="0" applyFont="1" applyBorder="1" applyAlignment="1">
      <alignment horizontal="justify" wrapText="1"/>
    </xf>
    <xf numFmtId="164" fontId="21" fillId="0" borderId="24" xfId="831" applyFont="1" applyBorder="1" applyAlignment="1">
      <alignment horizontal="center" wrapText="1"/>
      <protection/>
    </xf>
    <xf numFmtId="164" fontId="22" fillId="0" borderId="24" xfId="831" applyFont="1" applyBorder="1" applyAlignment="1">
      <alignment horizontal="center" wrapText="1"/>
      <protection/>
    </xf>
    <xf numFmtId="164" fontId="27" fillId="0" borderId="24" xfId="832" applyFont="1" applyBorder="1" applyAlignment="1">
      <alignment horizontal="justify" wrapText="1"/>
      <protection/>
    </xf>
    <xf numFmtId="164" fontId="32" fillId="0" borderId="24" xfId="832" applyFont="1" applyBorder="1" applyAlignment="1">
      <alignment horizontal="justify" wrapText="1"/>
      <protection/>
    </xf>
    <xf numFmtId="165" fontId="18" fillId="0" borderId="24" xfId="596" applyNumberFormat="1" applyFont="1" applyProtection="1">
      <alignment horizontal="center"/>
      <protection locked="0"/>
    </xf>
    <xf numFmtId="164" fontId="18" fillId="0" borderId="25" xfId="501" applyNumberFormat="1" applyFont="1" applyAlignment="1" applyProtection="1">
      <alignment horizontal="justify" wrapText="1"/>
      <protection locked="0"/>
    </xf>
    <xf numFmtId="165" fontId="27" fillId="0" borderId="24" xfId="596" applyNumberFormat="1" applyFont="1" applyProtection="1">
      <alignment horizontal="center"/>
      <protection locked="0"/>
    </xf>
    <xf numFmtId="164" fontId="27" fillId="0" borderId="25" xfId="501" applyNumberFormat="1" applyFont="1" applyAlignment="1" applyProtection="1">
      <alignment horizontal="justify" wrapText="1"/>
      <protection locked="0"/>
    </xf>
    <xf numFmtId="164" fontId="19" fillId="0" borderId="24" xfId="832" applyFont="1" applyBorder="1">
      <alignment/>
      <protection/>
    </xf>
    <xf numFmtId="164" fontId="16" fillId="0" borderId="0" xfId="0" applyFont="1" applyAlignment="1">
      <alignment/>
    </xf>
    <xf numFmtId="164" fontId="17" fillId="0" borderId="24" xfId="0" applyFont="1" applyBorder="1" applyAlignment="1">
      <alignment horizontal="center" vertical="center" wrapText="1" readingOrder="1"/>
    </xf>
    <xf numFmtId="164" fontId="33" fillId="0" borderId="24" xfId="832" applyFont="1" applyBorder="1" applyAlignment="1">
      <alignment horizontal="center" vertical="center" wrapText="1"/>
      <protection/>
    </xf>
    <xf numFmtId="164" fontId="19" fillId="0" borderId="24" xfId="831" applyFont="1" applyBorder="1" applyAlignment="1">
      <alignment horizontal="center" vertical="center" wrapText="1"/>
      <protection/>
    </xf>
    <xf numFmtId="164" fontId="17" fillId="0" borderId="24" xfId="0" applyFont="1" applyBorder="1" applyAlignment="1">
      <alignment horizontal="justify" vertical="top" wrapText="1" readingOrder="1"/>
    </xf>
    <xf numFmtId="165" fontId="17" fillId="0" borderId="24" xfId="0" applyNumberFormat="1" applyFont="1" applyBorder="1" applyAlignment="1">
      <alignment horizontal="center" wrapText="1" readingOrder="1"/>
    </xf>
    <xf numFmtId="166" fontId="15" fillId="0" borderId="24" xfId="0" applyNumberFormat="1" applyFont="1" applyBorder="1" applyAlignment="1">
      <alignment shrinkToFit="1"/>
    </xf>
    <xf numFmtId="169" fontId="15" fillId="0" borderId="24" xfId="0" applyNumberFormat="1" applyFont="1" applyBorder="1" applyAlignment="1">
      <alignment shrinkToFit="1"/>
    </xf>
    <xf numFmtId="164" fontId="34" fillId="0" borderId="24" xfId="0" applyFont="1" applyBorder="1" applyAlignment="1">
      <alignment horizontal="justify" vertical="top" wrapText="1" readingOrder="1"/>
    </xf>
    <xf numFmtId="165" fontId="34" fillId="0" borderId="24" xfId="0" applyNumberFormat="1" applyFont="1" applyBorder="1" applyAlignment="1">
      <alignment horizontal="center" wrapText="1" readingOrder="1"/>
    </xf>
    <xf numFmtId="166" fontId="35" fillId="0" borderId="24" xfId="0" applyNumberFormat="1" applyFont="1" applyBorder="1" applyAlignment="1">
      <alignment shrinkToFit="1"/>
    </xf>
    <xf numFmtId="169" fontId="35" fillId="0" borderId="24" xfId="0" applyNumberFormat="1" applyFont="1" applyBorder="1" applyAlignment="1">
      <alignment shrinkToFit="1"/>
    </xf>
    <xf numFmtId="166" fontId="16" fillId="0" borderId="24" xfId="0" applyNumberFormat="1" applyFont="1" applyBorder="1" applyAlignment="1">
      <alignment shrinkToFit="1"/>
    </xf>
    <xf numFmtId="164" fontId="34" fillId="0" borderId="24" xfId="0" applyFont="1" applyBorder="1" applyAlignment="1">
      <alignment horizontal="justify" wrapText="1" readingOrder="1"/>
    </xf>
    <xf numFmtId="164" fontId="17" fillId="0" borderId="24" xfId="0" applyFont="1" applyBorder="1" applyAlignment="1">
      <alignment wrapText="1" readingOrder="1"/>
    </xf>
    <xf numFmtId="164" fontId="17" fillId="0" borderId="53" xfId="785" applyNumberFormat="1" applyFont="1" applyBorder="1" applyProtection="1">
      <alignment horizontal="left" wrapText="1"/>
      <protection/>
    </xf>
    <xf numFmtId="164" fontId="15" fillId="0" borderId="3" xfId="0" applyFont="1" applyBorder="1" applyAlignment="1">
      <alignment shrinkToFit="1"/>
    </xf>
    <xf numFmtId="166" fontId="15" fillId="0" borderId="3" xfId="0" applyNumberFormat="1" applyFont="1" applyBorder="1" applyAlignment="1">
      <alignment shrinkToFit="1"/>
    </xf>
    <xf numFmtId="170" fontId="15" fillId="0" borderId="56" xfId="0" applyNumberFormat="1" applyFont="1" applyBorder="1" applyAlignment="1">
      <alignment shrinkToFit="1"/>
    </xf>
  </cellXfs>
  <cellStyles count="81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br" xfId="20"/>
    <cellStyle name="br 2" xfId="21"/>
    <cellStyle name="br 3" xfId="22"/>
    <cellStyle name="br 4" xfId="23"/>
    <cellStyle name="br 5" xfId="24"/>
    <cellStyle name="col" xfId="25"/>
    <cellStyle name="col 2" xfId="26"/>
    <cellStyle name="col 3" xfId="27"/>
    <cellStyle name="col 4" xfId="28"/>
    <cellStyle name="col 5" xfId="29"/>
    <cellStyle name="Normal_Расчет Пермь" xfId="30"/>
    <cellStyle name="style0" xfId="31"/>
    <cellStyle name="style0 2" xfId="32"/>
    <cellStyle name="style0 3" xfId="33"/>
    <cellStyle name="style0 4" xfId="34"/>
    <cellStyle name="style0 5" xfId="35"/>
    <cellStyle name="td" xfId="36"/>
    <cellStyle name="td 2" xfId="37"/>
    <cellStyle name="td 3" xfId="38"/>
    <cellStyle name="td 4" xfId="39"/>
    <cellStyle name="td 5" xfId="40"/>
    <cellStyle name="tr" xfId="41"/>
    <cellStyle name="tr 2" xfId="42"/>
    <cellStyle name="tr 3" xfId="43"/>
    <cellStyle name="tr 4" xfId="44"/>
    <cellStyle name="tr 5" xfId="45"/>
    <cellStyle name="xl100" xfId="46"/>
    <cellStyle name="xl100 2" xfId="47"/>
    <cellStyle name="xl100 3" xfId="48"/>
    <cellStyle name="xl100 4" xfId="49"/>
    <cellStyle name="xl100 5" xfId="50"/>
    <cellStyle name="xl101" xfId="51"/>
    <cellStyle name="xl101 2" xfId="52"/>
    <cellStyle name="xl101 3" xfId="53"/>
    <cellStyle name="xl101 4" xfId="54"/>
    <cellStyle name="xl101 5" xfId="55"/>
    <cellStyle name="xl102" xfId="56"/>
    <cellStyle name="xl102 2" xfId="57"/>
    <cellStyle name="xl102 3" xfId="58"/>
    <cellStyle name="xl102 4" xfId="59"/>
    <cellStyle name="xl102 5" xfId="60"/>
    <cellStyle name="xl103" xfId="61"/>
    <cellStyle name="xl103 2" xfId="62"/>
    <cellStyle name="xl103 3" xfId="63"/>
    <cellStyle name="xl103 4" xfId="64"/>
    <cellStyle name="xl103 5" xfId="65"/>
    <cellStyle name="xl104" xfId="66"/>
    <cellStyle name="xl104 2" xfId="67"/>
    <cellStyle name="xl104 3" xfId="68"/>
    <cellStyle name="xl104 4" xfId="69"/>
    <cellStyle name="xl104 5" xfId="70"/>
    <cellStyle name="xl105" xfId="71"/>
    <cellStyle name="xl105 2" xfId="72"/>
    <cellStyle name="xl105 3" xfId="73"/>
    <cellStyle name="xl105 4" xfId="74"/>
    <cellStyle name="xl105 5" xfId="75"/>
    <cellStyle name="xl106" xfId="76"/>
    <cellStyle name="xl106 2" xfId="77"/>
    <cellStyle name="xl106 3" xfId="78"/>
    <cellStyle name="xl106 4" xfId="79"/>
    <cellStyle name="xl106 5" xfId="80"/>
    <cellStyle name="xl107" xfId="81"/>
    <cellStyle name="xl107 2" xfId="82"/>
    <cellStyle name="xl107 3" xfId="83"/>
    <cellStyle name="xl107 4" xfId="84"/>
    <cellStyle name="xl107 5" xfId="85"/>
    <cellStyle name="xl108" xfId="86"/>
    <cellStyle name="xl108 2" xfId="87"/>
    <cellStyle name="xl108 3" xfId="88"/>
    <cellStyle name="xl108 4" xfId="89"/>
    <cellStyle name="xl108 5" xfId="90"/>
    <cellStyle name="xl109" xfId="91"/>
    <cellStyle name="xl109 2" xfId="92"/>
    <cellStyle name="xl109 3" xfId="93"/>
    <cellStyle name="xl109 4" xfId="94"/>
    <cellStyle name="xl109 5" xfId="95"/>
    <cellStyle name="xl110" xfId="96"/>
    <cellStyle name="xl110 2" xfId="97"/>
    <cellStyle name="xl110 3" xfId="98"/>
    <cellStyle name="xl110 4" xfId="99"/>
    <cellStyle name="xl110 5" xfId="100"/>
    <cellStyle name="xl111" xfId="101"/>
    <cellStyle name="xl111 2" xfId="102"/>
    <cellStyle name="xl111 3" xfId="103"/>
    <cellStyle name="xl111 4" xfId="104"/>
    <cellStyle name="xl111 5" xfId="105"/>
    <cellStyle name="xl112" xfId="106"/>
    <cellStyle name="xl112 2" xfId="107"/>
    <cellStyle name="xl112 3" xfId="108"/>
    <cellStyle name="xl112 4" xfId="109"/>
    <cellStyle name="xl112 5" xfId="110"/>
    <cellStyle name="xl113" xfId="111"/>
    <cellStyle name="xl113 2" xfId="112"/>
    <cellStyle name="xl113 3" xfId="113"/>
    <cellStyle name="xl113 4" xfId="114"/>
    <cellStyle name="xl113 5" xfId="115"/>
    <cellStyle name="xl114" xfId="116"/>
    <cellStyle name="xl114 2" xfId="117"/>
    <cellStyle name="xl114 3" xfId="118"/>
    <cellStyle name="xl114 4" xfId="119"/>
    <cellStyle name="xl114 5" xfId="120"/>
    <cellStyle name="xl115" xfId="121"/>
    <cellStyle name="xl115 2" xfId="122"/>
    <cellStyle name="xl115 3" xfId="123"/>
    <cellStyle name="xl115 4" xfId="124"/>
    <cellStyle name="xl115 5" xfId="125"/>
    <cellStyle name="xl116" xfId="126"/>
    <cellStyle name="xl116 2" xfId="127"/>
    <cellStyle name="xl116 3" xfId="128"/>
    <cellStyle name="xl116 4" xfId="129"/>
    <cellStyle name="xl116 5" xfId="130"/>
    <cellStyle name="xl117" xfId="131"/>
    <cellStyle name="xl117 2" xfId="132"/>
    <cellStyle name="xl117 3" xfId="133"/>
    <cellStyle name="xl117 4" xfId="134"/>
    <cellStyle name="xl117 5" xfId="135"/>
    <cellStyle name="xl118" xfId="136"/>
    <cellStyle name="xl118 2" xfId="137"/>
    <cellStyle name="xl118 3" xfId="138"/>
    <cellStyle name="xl118 4" xfId="139"/>
    <cellStyle name="xl118 5" xfId="140"/>
    <cellStyle name="xl119" xfId="141"/>
    <cellStyle name="xl119 2" xfId="142"/>
    <cellStyle name="xl119 3" xfId="143"/>
    <cellStyle name="xl119 4" xfId="144"/>
    <cellStyle name="xl119 5" xfId="145"/>
    <cellStyle name="xl120" xfId="146"/>
    <cellStyle name="xl120 2" xfId="147"/>
    <cellStyle name="xl120 3" xfId="148"/>
    <cellStyle name="xl120 4" xfId="149"/>
    <cellStyle name="xl120 5" xfId="150"/>
    <cellStyle name="xl121" xfId="151"/>
    <cellStyle name="xl121 2" xfId="152"/>
    <cellStyle name="xl121 3" xfId="153"/>
    <cellStyle name="xl121 4" xfId="154"/>
    <cellStyle name="xl121 5" xfId="155"/>
    <cellStyle name="xl122" xfId="156"/>
    <cellStyle name="xl122 2" xfId="157"/>
    <cellStyle name="xl122 3" xfId="158"/>
    <cellStyle name="xl122 4" xfId="159"/>
    <cellStyle name="xl122 5" xfId="160"/>
    <cellStyle name="xl123" xfId="161"/>
    <cellStyle name="xl123 2" xfId="162"/>
    <cellStyle name="xl123 3" xfId="163"/>
    <cellStyle name="xl123 4" xfId="164"/>
    <cellStyle name="xl123 5" xfId="165"/>
    <cellStyle name="xl124" xfId="166"/>
    <cellStyle name="xl124 2" xfId="167"/>
    <cellStyle name="xl124 3" xfId="168"/>
    <cellStyle name="xl124 4" xfId="169"/>
    <cellStyle name="xl124 5" xfId="170"/>
    <cellStyle name="xl125" xfId="171"/>
    <cellStyle name="xl125 2" xfId="172"/>
    <cellStyle name="xl125 3" xfId="173"/>
    <cellStyle name="xl125 4" xfId="174"/>
    <cellStyle name="xl125 5" xfId="175"/>
    <cellStyle name="xl126" xfId="176"/>
    <cellStyle name="xl126 2" xfId="177"/>
    <cellStyle name="xl126 3" xfId="178"/>
    <cellStyle name="xl126 4" xfId="179"/>
    <cellStyle name="xl126 5" xfId="180"/>
    <cellStyle name="xl127" xfId="181"/>
    <cellStyle name="xl127 2" xfId="182"/>
    <cellStyle name="xl127 3" xfId="183"/>
    <cellStyle name="xl127 4" xfId="184"/>
    <cellStyle name="xl127 5" xfId="185"/>
    <cellStyle name="xl128" xfId="186"/>
    <cellStyle name="xl128 2" xfId="187"/>
    <cellStyle name="xl128 3" xfId="188"/>
    <cellStyle name="xl128 4" xfId="189"/>
    <cellStyle name="xl128 5" xfId="190"/>
    <cellStyle name="xl129" xfId="191"/>
    <cellStyle name="xl129 2" xfId="192"/>
    <cellStyle name="xl129 3" xfId="193"/>
    <cellStyle name="xl129 4" xfId="194"/>
    <cellStyle name="xl129 5" xfId="195"/>
    <cellStyle name="xl130" xfId="196"/>
    <cellStyle name="xl130 2" xfId="197"/>
    <cellStyle name="xl130 3" xfId="198"/>
    <cellStyle name="xl130 4" xfId="199"/>
    <cellStyle name="xl130 5" xfId="200"/>
    <cellStyle name="xl131" xfId="201"/>
    <cellStyle name="xl131 2" xfId="202"/>
    <cellStyle name="xl131 3" xfId="203"/>
    <cellStyle name="xl131 4" xfId="204"/>
    <cellStyle name="xl131 5" xfId="205"/>
    <cellStyle name="xl132" xfId="206"/>
    <cellStyle name="xl132 2" xfId="207"/>
    <cellStyle name="xl132 3" xfId="208"/>
    <cellStyle name="xl132 4" xfId="209"/>
    <cellStyle name="xl132 5" xfId="210"/>
    <cellStyle name="xl133" xfId="211"/>
    <cellStyle name="xl133 2" xfId="212"/>
    <cellStyle name="xl133 3" xfId="213"/>
    <cellStyle name="xl133 4" xfId="214"/>
    <cellStyle name="xl133 5" xfId="215"/>
    <cellStyle name="xl134" xfId="216"/>
    <cellStyle name="xl134 2" xfId="217"/>
    <cellStyle name="xl134 3" xfId="218"/>
    <cellStyle name="xl134 4" xfId="219"/>
    <cellStyle name="xl134 5" xfId="220"/>
    <cellStyle name="xl135" xfId="221"/>
    <cellStyle name="xl135 2" xfId="222"/>
    <cellStyle name="xl135 3" xfId="223"/>
    <cellStyle name="xl135 4" xfId="224"/>
    <cellStyle name="xl135 5" xfId="225"/>
    <cellStyle name="xl136" xfId="226"/>
    <cellStyle name="xl136 2" xfId="227"/>
    <cellStyle name="xl136 3" xfId="228"/>
    <cellStyle name="xl136 4" xfId="229"/>
    <cellStyle name="xl136 5" xfId="230"/>
    <cellStyle name="xl137" xfId="231"/>
    <cellStyle name="xl137 2" xfId="232"/>
    <cellStyle name="xl137 3" xfId="233"/>
    <cellStyle name="xl137 4" xfId="234"/>
    <cellStyle name="xl137 5" xfId="235"/>
    <cellStyle name="xl138" xfId="236"/>
    <cellStyle name="xl138 2" xfId="237"/>
    <cellStyle name="xl138 3" xfId="238"/>
    <cellStyle name="xl138 4" xfId="239"/>
    <cellStyle name="xl138 5" xfId="240"/>
    <cellStyle name="xl139" xfId="241"/>
    <cellStyle name="xl139 2" xfId="242"/>
    <cellStyle name="xl139 3" xfId="243"/>
    <cellStyle name="xl139 4" xfId="244"/>
    <cellStyle name="xl139 5" xfId="245"/>
    <cellStyle name="xl140" xfId="246"/>
    <cellStyle name="xl140 2" xfId="247"/>
    <cellStyle name="xl140 3" xfId="248"/>
    <cellStyle name="xl140 4" xfId="249"/>
    <cellStyle name="xl140 5" xfId="250"/>
    <cellStyle name="xl141" xfId="251"/>
    <cellStyle name="xl141 2" xfId="252"/>
    <cellStyle name="xl141 3" xfId="253"/>
    <cellStyle name="xl141 4" xfId="254"/>
    <cellStyle name="xl141 5" xfId="255"/>
    <cellStyle name="xl142" xfId="256"/>
    <cellStyle name="xl142 2" xfId="257"/>
    <cellStyle name="xl142 3" xfId="258"/>
    <cellStyle name="xl142 4" xfId="259"/>
    <cellStyle name="xl142 5" xfId="260"/>
    <cellStyle name="xl143" xfId="261"/>
    <cellStyle name="xl143 2" xfId="262"/>
    <cellStyle name="xl143 3" xfId="263"/>
    <cellStyle name="xl143 4" xfId="264"/>
    <cellStyle name="xl143 5" xfId="265"/>
    <cellStyle name="xl144" xfId="266"/>
    <cellStyle name="xl144 2" xfId="267"/>
    <cellStyle name="xl144 3" xfId="268"/>
    <cellStyle name="xl144 4" xfId="269"/>
    <cellStyle name="xl144 5" xfId="270"/>
    <cellStyle name="xl145" xfId="271"/>
    <cellStyle name="xl145 2" xfId="272"/>
    <cellStyle name="xl145 3" xfId="273"/>
    <cellStyle name="xl145 4" xfId="274"/>
    <cellStyle name="xl145 5" xfId="275"/>
    <cellStyle name="xl146" xfId="276"/>
    <cellStyle name="xl146 2" xfId="277"/>
    <cellStyle name="xl146 3" xfId="278"/>
    <cellStyle name="xl146 4" xfId="279"/>
    <cellStyle name="xl146 5" xfId="280"/>
    <cellStyle name="xl147" xfId="281"/>
    <cellStyle name="xl147 2" xfId="282"/>
    <cellStyle name="xl147 3" xfId="283"/>
    <cellStyle name="xl147 4" xfId="284"/>
    <cellStyle name="xl147 5" xfId="285"/>
    <cellStyle name="xl148" xfId="286"/>
    <cellStyle name="xl148 2" xfId="287"/>
    <cellStyle name="xl148 3" xfId="288"/>
    <cellStyle name="xl148 4" xfId="289"/>
    <cellStyle name="xl148 5" xfId="290"/>
    <cellStyle name="xl149" xfId="291"/>
    <cellStyle name="xl149 2" xfId="292"/>
    <cellStyle name="xl149 3" xfId="293"/>
    <cellStyle name="xl149 4" xfId="294"/>
    <cellStyle name="xl149 5" xfId="295"/>
    <cellStyle name="xl150" xfId="296"/>
    <cellStyle name="xl150 2" xfId="297"/>
    <cellStyle name="xl150 3" xfId="298"/>
    <cellStyle name="xl150 4" xfId="299"/>
    <cellStyle name="xl150 5" xfId="300"/>
    <cellStyle name="xl151" xfId="301"/>
    <cellStyle name="xl151 2" xfId="302"/>
    <cellStyle name="xl151 3" xfId="303"/>
    <cellStyle name="xl151 4" xfId="304"/>
    <cellStyle name="xl151 5" xfId="305"/>
    <cellStyle name="xl152" xfId="306"/>
    <cellStyle name="xl152 2" xfId="307"/>
    <cellStyle name="xl152 3" xfId="308"/>
    <cellStyle name="xl152 4" xfId="309"/>
    <cellStyle name="xl152 5" xfId="310"/>
    <cellStyle name="xl153" xfId="311"/>
    <cellStyle name="xl153 2" xfId="312"/>
    <cellStyle name="xl153 3" xfId="313"/>
    <cellStyle name="xl153 4" xfId="314"/>
    <cellStyle name="xl153 5" xfId="315"/>
    <cellStyle name="xl154" xfId="316"/>
    <cellStyle name="xl154 2" xfId="317"/>
    <cellStyle name="xl154 3" xfId="318"/>
    <cellStyle name="xl154 4" xfId="319"/>
    <cellStyle name="xl154 5" xfId="320"/>
    <cellStyle name="xl155" xfId="321"/>
    <cellStyle name="xl155 2" xfId="322"/>
    <cellStyle name="xl155 3" xfId="323"/>
    <cellStyle name="xl155 4" xfId="324"/>
    <cellStyle name="xl155 5" xfId="325"/>
    <cellStyle name="xl156" xfId="326"/>
    <cellStyle name="xl156 2" xfId="327"/>
    <cellStyle name="xl156 3" xfId="328"/>
    <cellStyle name="xl156 4" xfId="329"/>
    <cellStyle name="xl156 5" xfId="330"/>
    <cellStyle name="xl157" xfId="331"/>
    <cellStyle name="xl157 2" xfId="332"/>
    <cellStyle name="xl157 3" xfId="333"/>
    <cellStyle name="xl157 4" xfId="334"/>
    <cellStyle name="xl157 5" xfId="335"/>
    <cellStyle name="xl158" xfId="336"/>
    <cellStyle name="xl158 2" xfId="337"/>
    <cellStyle name="xl158 3" xfId="338"/>
    <cellStyle name="xl158 4" xfId="339"/>
    <cellStyle name="xl158 5" xfId="340"/>
    <cellStyle name="xl159" xfId="341"/>
    <cellStyle name="xl159 2" xfId="342"/>
    <cellStyle name="xl159 3" xfId="343"/>
    <cellStyle name="xl159 4" xfId="344"/>
    <cellStyle name="xl159 5" xfId="345"/>
    <cellStyle name="xl160" xfId="346"/>
    <cellStyle name="xl160 2" xfId="347"/>
    <cellStyle name="xl160 3" xfId="348"/>
    <cellStyle name="xl160 4" xfId="349"/>
    <cellStyle name="xl160 5" xfId="350"/>
    <cellStyle name="xl161" xfId="351"/>
    <cellStyle name="xl161 2" xfId="352"/>
    <cellStyle name="xl161 3" xfId="353"/>
    <cellStyle name="xl161 4" xfId="354"/>
    <cellStyle name="xl161 5" xfId="355"/>
    <cellStyle name="xl162" xfId="356"/>
    <cellStyle name="xl162 2" xfId="357"/>
    <cellStyle name="xl162 3" xfId="358"/>
    <cellStyle name="xl162 4" xfId="359"/>
    <cellStyle name="xl162 5" xfId="360"/>
    <cellStyle name="xl163" xfId="361"/>
    <cellStyle name="xl163 2" xfId="362"/>
    <cellStyle name="xl163 3" xfId="363"/>
    <cellStyle name="xl163 4" xfId="364"/>
    <cellStyle name="xl163 5" xfId="365"/>
    <cellStyle name="xl164" xfId="366"/>
    <cellStyle name="xl164 2" xfId="367"/>
    <cellStyle name="xl164 3" xfId="368"/>
    <cellStyle name="xl164 4" xfId="369"/>
    <cellStyle name="xl164 5" xfId="370"/>
    <cellStyle name="xl165" xfId="371"/>
    <cellStyle name="xl165 2" xfId="372"/>
    <cellStyle name="xl165 3" xfId="373"/>
    <cellStyle name="xl165 4" xfId="374"/>
    <cellStyle name="xl165 5" xfId="375"/>
    <cellStyle name="xl166" xfId="376"/>
    <cellStyle name="xl166 2" xfId="377"/>
    <cellStyle name="xl166 3" xfId="378"/>
    <cellStyle name="xl166 4" xfId="379"/>
    <cellStyle name="xl166 5" xfId="380"/>
    <cellStyle name="xl167" xfId="381"/>
    <cellStyle name="xl167 2" xfId="382"/>
    <cellStyle name="xl167 3" xfId="383"/>
    <cellStyle name="xl167 4" xfId="384"/>
    <cellStyle name="xl167 5" xfId="385"/>
    <cellStyle name="xl168" xfId="386"/>
    <cellStyle name="xl168 2" xfId="387"/>
    <cellStyle name="xl168 3" xfId="388"/>
    <cellStyle name="xl168 4" xfId="389"/>
    <cellStyle name="xl168 5" xfId="390"/>
    <cellStyle name="xl169" xfId="391"/>
    <cellStyle name="xl169 2" xfId="392"/>
    <cellStyle name="xl169 3" xfId="393"/>
    <cellStyle name="xl169 4" xfId="394"/>
    <cellStyle name="xl169 5" xfId="395"/>
    <cellStyle name="xl170" xfId="396"/>
    <cellStyle name="xl170 2" xfId="397"/>
    <cellStyle name="xl170 3" xfId="398"/>
    <cellStyle name="xl170 4" xfId="399"/>
    <cellStyle name="xl170 5" xfId="400"/>
    <cellStyle name="xl171" xfId="401"/>
    <cellStyle name="xl172" xfId="402"/>
    <cellStyle name="xl173" xfId="403"/>
    <cellStyle name="xl174" xfId="404"/>
    <cellStyle name="xl175" xfId="405"/>
    <cellStyle name="xl176" xfId="406"/>
    <cellStyle name="xl177" xfId="407"/>
    <cellStyle name="xl178" xfId="408"/>
    <cellStyle name="xl179" xfId="409"/>
    <cellStyle name="xl180" xfId="410"/>
    <cellStyle name="xl181" xfId="411"/>
    <cellStyle name="xl182" xfId="412"/>
    <cellStyle name="xl183" xfId="413"/>
    <cellStyle name="xl184" xfId="414"/>
    <cellStyle name="xl185" xfId="415"/>
    <cellStyle name="xl186" xfId="416"/>
    <cellStyle name="xl187" xfId="417"/>
    <cellStyle name="xl188" xfId="418"/>
    <cellStyle name="xl189" xfId="419"/>
    <cellStyle name="xl190" xfId="420"/>
    <cellStyle name="xl191" xfId="421"/>
    <cellStyle name="xl192" xfId="422"/>
    <cellStyle name="xl193" xfId="423"/>
    <cellStyle name="xl194" xfId="424"/>
    <cellStyle name="xl195" xfId="425"/>
    <cellStyle name="xl196" xfId="426"/>
    <cellStyle name="xl197" xfId="427"/>
    <cellStyle name="xl198" xfId="428"/>
    <cellStyle name="xl199" xfId="429"/>
    <cellStyle name="xl200" xfId="430"/>
    <cellStyle name="xl201" xfId="431"/>
    <cellStyle name="xl202" xfId="432"/>
    <cellStyle name="xl203" xfId="433"/>
    <cellStyle name="xl204" xfId="434"/>
    <cellStyle name="xl21" xfId="435"/>
    <cellStyle name="xl21 2" xfId="436"/>
    <cellStyle name="xl21 3" xfId="437"/>
    <cellStyle name="xl21 4" xfId="438"/>
    <cellStyle name="xl21 5" xfId="439"/>
    <cellStyle name="xl22" xfId="440"/>
    <cellStyle name="xl22 2" xfId="441"/>
    <cellStyle name="xl22 3" xfId="442"/>
    <cellStyle name="xl22 4" xfId="443"/>
    <cellStyle name="xl22 5" xfId="444"/>
    <cellStyle name="xl23" xfId="445"/>
    <cellStyle name="xl23 2" xfId="446"/>
    <cellStyle name="xl23 3" xfId="447"/>
    <cellStyle name="xl23 4" xfId="448"/>
    <cellStyle name="xl23 5" xfId="449"/>
    <cellStyle name="xl24" xfId="450"/>
    <cellStyle name="xl24 2" xfId="451"/>
    <cellStyle name="xl24 3" xfId="452"/>
    <cellStyle name="xl24 4" xfId="453"/>
    <cellStyle name="xl24 5" xfId="454"/>
    <cellStyle name="xl25" xfId="455"/>
    <cellStyle name="xl25 2" xfId="456"/>
    <cellStyle name="xl25 3" xfId="457"/>
    <cellStyle name="xl25 4" xfId="458"/>
    <cellStyle name="xl25 5" xfId="459"/>
    <cellStyle name="xl26" xfId="460"/>
    <cellStyle name="xl26 2" xfId="461"/>
    <cellStyle name="xl26 3" xfId="462"/>
    <cellStyle name="xl26 4" xfId="463"/>
    <cellStyle name="xl26 5" xfId="464"/>
    <cellStyle name="xl27" xfId="465"/>
    <cellStyle name="xl27 2" xfId="466"/>
    <cellStyle name="xl27 3" xfId="467"/>
    <cellStyle name="xl27 4" xfId="468"/>
    <cellStyle name="xl27 5" xfId="469"/>
    <cellStyle name="xl28" xfId="470"/>
    <cellStyle name="xl28 2" xfId="471"/>
    <cellStyle name="xl28 3" xfId="472"/>
    <cellStyle name="xl28 4" xfId="473"/>
    <cellStyle name="xl28 5" xfId="474"/>
    <cellStyle name="xl29" xfId="475"/>
    <cellStyle name="xl29 2" xfId="476"/>
    <cellStyle name="xl29 3" xfId="477"/>
    <cellStyle name="xl29 4" xfId="478"/>
    <cellStyle name="xl29 5" xfId="479"/>
    <cellStyle name="xl30" xfId="480"/>
    <cellStyle name="xl30 2" xfId="481"/>
    <cellStyle name="xl30 3" xfId="482"/>
    <cellStyle name="xl30 4" xfId="483"/>
    <cellStyle name="xl30 5" xfId="484"/>
    <cellStyle name="xl31" xfId="485"/>
    <cellStyle name="xl31 2" xfId="486"/>
    <cellStyle name="xl31 3" xfId="487"/>
    <cellStyle name="xl31 4" xfId="488"/>
    <cellStyle name="xl31 5" xfId="489"/>
    <cellStyle name="xl32" xfId="490"/>
    <cellStyle name="xl32 2" xfId="491"/>
    <cellStyle name="xl32 3" xfId="492"/>
    <cellStyle name="xl32 4" xfId="493"/>
    <cellStyle name="xl32 5" xfId="494"/>
    <cellStyle name="xl33" xfId="495"/>
    <cellStyle name="xl33 2" xfId="496"/>
    <cellStyle name="xl33 3" xfId="497"/>
    <cellStyle name="xl33 4" xfId="498"/>
    <cellStyle name="xl33 5" xfId="499"/>
    <cellStyle name="xl34" xfId="500"/>
    <cellStyle name="xl34 2" xfId="501"/>
    <cellStyle name="xl34 3" xfId="502"/>
    <cellStyle name="xl34 4" xfId="503"/>
    <cellStyle name="xl34 5" xfId="504"/>
    <cellStyle name="xl35" xfId="505"/>
    <cellStyle name="xl35 2" xfId="506"/>
    <cellStyle name="xl35 3" xfId="507"/>
    <cellStyle name="xl35 4" xfId="508"/>
    <cellStyle name="xl35 5" xfId="509"/>
    <cellStyle name="xl36" xfId="510"/>
    <cellStyle name="xl36 2" xfId="511"/>
    <cellStyle name="xl36 3" xfId="512"/>
    <cellStyle name="xl36 4" xfId="513"/>
    <cellStyle name="xl36 5" xfId="514"/>
    <cellStyle name="xl37" xfId="515"/>
    <cellStyle name="xl37 2" xfId="516"/>
    <cellStyle name="xl37 3" xfId="517"/>
    <cellStyle name="xl37 4" xfId="518"/>
    <cellStyle name="xl37 5" xfId="519"/>
    <cellStyle name="xl38" xfId="520"/>
    <cellStyle name="xl38 2" xfId="521"/>
    <cellStyle name="xl38 3" xfId="522"/>
    <cellStyle name="xl38 4" xfId="523"/>
    <cellStyle name="xl38 5" xfId="524"/>
    <cellStyle name="xl39" xfId="525"/>
    <cellStyle name="xl39 2" xfId="526"/>
    <cellStyle name="xl39 3" xfId="527"/>
    <cellStyle name="xl39 4" xfId="528"/>
    <cellStyle name="xl39 5" xfId="529"/>
    <cellStyle name="xl40" xfId="530"/>
    <cellStyle name="xl40 2" xfId="531"/>
    <cellStyle name="xl40 3" xfId="532"/>
    <cellStyle name="xl40 4" xfId="533"/>
    <cellStyle name="xl40 5" xfId="534"/>
    <cellStyle name="xl41" xfId="535"/>
    <cellStyle name="xl41 2" xfId="536"/>
    <cellStyle name="xl41 3" xfId="537"/>
    <cellStyle name="xl41 4" xfId="538"/>
    <cellStyle name="xl41 5" xfId="539"/>
    <cellStyle name="xl42" xfId="540"/>
    <cellStyle name="xl42 2" xfId="541"/>
    <cellStyle name="xl42 3" xfId="542"/>
    <cellStyle name="xl42 4" xfId="543"/>
    <cellStyle name="xl42 5" xfId="544"/>
    <cellStyle name="xl43" xfId="545"/>
    <cellStyle name="xl43 2" xfId="546"/>
    <cellStyle name="xl43 3" xfId="547"/>
    <cellStyle name="xl43 4" xfId="548"/>
    <cellStyle name="xl43 5" xfId="549"/>
    <cellStyle name="xl44" xfId="550"/>
    <cellStyle name="xl44 2" xfId="551"/>
    <cellStyle name="xl44 3" xfId="552"/>
    <cellStyle name="xl44 4" xfId="553"/>
    <cellStyle name="xl44 5" xfId="554"/>
    <cellStyle name="xl45" xfId="555"/>
    <cellStyle name="xl45 2" xfId="556"/>
    <cellStyle name="xl45 3" xfId="557"/>
    <cellStyle name="xl45 4" xfId="558"/>
    <cellStyle name="xl45 5" xfId="559"/>
    <cellStyle name="xl46" xfId="560"/>
    <cellStyle name="xl46 2" xfId="561"/>
    <cellStyle name="xl46 3" xfId="562"/>
    <cellStyle name="xl46 4" xfId="563"/>
    <cellStyle name="xl46 5" xfId="564"/>
    <cellStyle name="xl47" xfId="565"/>
    <cellStyle name="xl47 2" xfId="566"/>
    <cellStyle name="xl47 3" xfId="567"/>
    <cellStyle name="xl47 4" xfId="568"/>
    <cellStyle name="xl47 5" xfId="569"/>
    <cellStyle name="xl48" xfId="570"/>
    <cellStyle name="xl48 2" xfId="571"/>
    <cellStyle name="xl48 3" xfId="572"/>
    <cellStyle name="xl48 4" xfId="573"/>
    <cellStyle name="xl48 5" xfId="574"/>
    <cellStyle name="xl49" xfId="575"/>
    <cellStyle name="xl49 2" xfId="576"/>
    <cellStyle name="xl49 3" xfId="577"/>
    <cellStyle name="xl49 4" xfId="578"/>
    <cellStyle name="xl49 5" xfId="579"/>
    <cellStyle name="xl50" xfId="580"/>
    <cellStyle name="xl50 2" xfId="581"/>
    <cellStyle name="xl50 3" xfId="582"/>
    <cellStyle name="xl50 4" xfId="583"/>
    <cellStyle name="xl50 5" xfId="584"/>
    <cellStyle name="xl51" xfId="585"/>
    <cellStyle name="xl51 2" xfId="586"/>
    <cellStyle name="xl51 3" xfId="587"/>
    <cellStyle name="xl51 4" xfId="588"/>
    <cellStyle name="xl51 5" xfId="589"/>
    <cellStyle name="xl52" xfId="590"/>
    <cellStyle name="xl52 2" xfId="591"/>
    <cellStyle name="xl52 3" xfId="592"/>
    <cellStyle name="xl52 4" xfId="593"/>
    <cellStyle name="xl52 5" xfId="594"/>
    <cellStyle name="xl53" xfId="595"/>
    <cellStyle name="xl53 2" xfId="596"/>
    <cellStyle name="xl53 3" xfId="597"/>
    <cellStyle name="xl53 4" xfId="598"/>
    <cellStyle name="xl53 5" xfId="599"/>
    <cellStyle name="xl54" xfId="600"/>
    <cellStyle name="xl54 2" xfId="601"/>
    <cellStyle name="xl54 3" xfId="602"/>
    <cellStyle name="xl54 4" xfId="603"/>
    <cellStyle name="xl54 5" xfId="604"/>
    <cellStyle name="xl55" xfId="605"/>
    <cellStyle name="xl55 2" xfId="606"/>
    <cellStyle name="xl55 3" xfId="607"/>
    <cellStyle name="xl55 4" xfId="608"/>
    <cellStyle name="xl55 5" xfId="609"/>
    <cellStyle name="xl56" xfId="610"/>
    <cellStyle name="xl56 2" xfId="611"/>
    <cellStyle name="xl56 3" xfId="612"/>
    <cellStyle name="xl56 4" xfId="613"/>
    <cellStyle name="xl56 5" xfId="614"/>
    <cellStyle name="xl57" xfId="615"/>
    <cellStyle name="xl57 2" xfId="616"/>
    <cellStyle name="xl57 3" xfId="617"/>
    <cellStyle name="xl57 4" xfId="618"/>
    <cellStyle name="xl57 5" xfId="619"/>
    <cellStyle name="xl58" xfId="620"/>
    <cellStyle name="xl58 2" xfId="621"/>
    <cellStyle name="xl58 3" xfId="622"/>
    <cellStyle name="xl58 4" xfId="623"/>
    <cellStyle name="xl58 5" xfId="624"/>
    <cellStyle name="xl59" xfId="625"/>
    <cellStyle name="xl59 2" xfId="626"/>
    <cellStyle name="xl59 3" xfId="627"/>
    <cellStyle name="xl59 4" xfId="628"/>
    <cellStyle name="xl59 5" xfId="629"/>
    <cellStyle name="xl60" xfId="630"/>
    <cellStyle name="xl60 2" xfId="631"/>
    <cellStyle name="xl60 3" xfId="632"/>
    <cellStyle name="xl60 4" xfId="633"/>
    <cellStyle name="xl60 5" xfId="634"/>
    <cellStyle name="xl61" xfId="635"/>
    <cellStyle name="xl61 2" xfId="636"/>
    <cellStyle name="xl61 3" xfId="637"/>
    <cellStyle name="xl61 4" xfId="638"/>
    <cellStyle name="xl61 5" xfId="639"/>
    <cellStyle name="xl62" xfId="640"/>
    <cellStyle name="xl62 2" xfId="641"/>
    <cellStyle name="xl62 3" xfId="642"/>
    <cellStyle name="xl62 4" xfId="643"/>
    <cellStyle name="xl62 5" xfId="644"/>
    <cellStyle name="xl63" xfId="645"/>
    <cellStyle name="xl63 2" xfId="646"/>
    <cellStyle name="xl63 3" xfId="647"/>
    <cellStyle name="xl63 4" xfId="648"/>
    <cellStyle name="xl63 5" xfId="649"/>
    <cellStyle name="xl64" xfId="650"/>
    <cellStyle name="xl64 2" xfId="651"/>
    <cellStyle name="xl64 3" xfId="652"/>
    <cellStyle name="xl64 4" xfId="653"/>
    <cellStyle name="xl64 5" xfId="654"/>
    <cellStyle name="xl65" xfId="655"/>
    <cellStyle name="xl65 2" xfId="656"/>
    <cellStyle name="xl65 3" xfId="657"/>
    <cellStyle name="xl65 4" xfId="658"/>
    <cellStyle name="xl65 5" xfId="659"/>
    <cellStyle name="xl66" xfId="660"/>
    <cellStyle name="xl66 2" xfId="661"/>
    <cellStyle name="xl66 3" xfId="662"/>
    <cellStyle name="xl66 4" xfId="663"/>
    <cellStyle name="xl66 5" xfId="664"/>
    <cellStyle name="xl67" xfId="665"/>
    <cellStyle name="xl67 2" xfId="666"/>
    <cellStyle name="xl67 3" xfId="667"/>
    <cellStyle name="xl67 4" xfId="668"/>
    <cellStyle name="xl67 5" xfId="669"/>
    <cellStyle name="xl68" xfId="670"/>
    <cellStyle name="xl68 2" xfId="671"/>
    <cellStyle name="xl68 3" xfId="672"/>
    <cellStyle name="xl68 4" xfId="673"/>
    <cellStyle name="xl68 5" xfId="674"/>
    <cellStyle name="xl69" xfId="675"/>
    <cellStyle name="xl69 2" xfId="676"/>
    <cellStyle name="xl69 3" xfId="677"/>
    <cellStyle name="xl69 4" xfId="678"/>
    <cellStyle name="xl69 5" xfId="679"/>
    <cellStyle name="xl70" xfId="680"/>
    <cellStyle name="xl70 2" xfId="681"/>
    <cellStyle name="xl70 3" xfId="682"/>
    <cellStyle name="xl70 4" xfId="683"/>
    <cellStyle name="xl70 5" xfId="684"/>
    <cellStyle name="xl71" xfId="685"/>
    <cellStyle name="xl71 2" xfId="686"/>
    <cellStyle name="xl71 3" xfId="687"/>
    <cellStyle name="xl71 4" xfId="688"/>
    <cellStyle name="xl71 5" xfId="689"/>
    <cellStyle name="xl72" xfId="690"/>
    <cellStyle name="xl72 2" xfId="691"/>
    <cellStyle name="xl72 3" xfId="692"/>
    <cellStyle name="xl72 4" xfId="693"/>
    <cellStyle name="xl72 5" xfId="694"/>
    <cellStyle name="xl73" xfId="695"/>
    <cellStyle name="xl73 2" xfId="696"/>
    <cellStyle name="xl73 3" xfId="697"/>
    <cellStyle name="xl73 4" xfId="698"/>
    <cellStyle name="xl73 5" xfId="699"/>
    <cellStyle name="xl74" xfId="700"/>
    <cellStyle name="xl74 2" xfId="701"/>
    <cellStyle name="xl74 3" xfId="702"/>
    <cellStyle name="xl74 4" xfId="703"/>
    <cellStyle name="xl74 5" xfId="704"/>
    <cellStyle name="xl75" xfId="705"/>
    <cellStyle name="xl75 2" xfId="706"/>
    <cellStyle name="xl75 3" xfId="707"/>
    <cellStyle name="xl75 4" xfId="708"/>
    <cellStyle name="xl75 5" xfId="709"/>
    <cellStyle name="xl76" xfId="710"/>
    <cellStyle name="xl76 2" xfId="711"/>
    <cellStyle name="xl76 3" xfId="712"/>
    <cellStyle name="xl76 4" xfId="713"/>
    <cellStyle name="xl76 5" xfId="714"/>
    <cellStyle name="xl77" xfId="715"/>
    <cellStyle name="xl77 2" xfId="716"/>
    <cellStyle name="xl77 3" xfId="717"/>
    <cellStyle name="xl77 4" xfId="718"/>
    <cellStyle name="xl77 5" xfId="719"/>
    <cellStyle name="xl78" xfId="720"/>
    <cellStyle name="xl78 2" xfId="721"/>
    <cellStyle name="xl78 3" xfId="722"/>
    <cellStyle name="xl78 4" xfId="723"/>
    <cellStyle name="xl78 5" xfId="724"/>
    <cellStyle name="xl79" xfId="725"/>
    <cellStyle name="xl79 2" xfId="726"/>
    <cellStyle name="xl79 3" xfId="727"/>
    <cellStyle name="xl79 4" xfId="728"/>
    <cellStyle name="xl79 5" xfId="729"/>
    <cellStyle name="xl80" xfId="730"/>
    <cellStyle name="xl80 2" xfId="731"/>
    <cellStyle name="xl80 3" xfId="732"/>
    <cellStyle name="xl80 4" xfId="733"/>
    <cellStyle name="xl80 5" xfId="734"/>
    <cellStyle name="xl81" xfId="735"/>
    <cellStyle name="xl81 2" xfId="736"/>
    <cellStyle name="xl81 3" xfId="737"/>
    <cellStyle name="xl81 4" xfId="738"/>
    <cellStyle name="xl81 5" xfId="739"/>
    <cellStyle name="xl82" xfId="740"/>
    <cellStyle name="xl82 2" xfId="741"/>
    <cellStyle name="xl82 3" xfId="742"/>
    <cellStyle name="xl82 4" xfId="743"/>
    <cellStyle name="xl82 5" xfId="744"/>
    <cellStyle name="xl83" xfId="745"/>
    <cellStyle name="xl83 2" xfId="746"/>
    <cellStyle name="xl83 3" xfId="747"/>
    <cellStyle name="xl83 4" xfId="748"/>
    <cellStyle name="xl83 5" xfId="749"/>
    <cellStyle name="xl84" xfId="750"/>
    <cellStyle name="xl84 2" xfId="751"/>
    <cellStyle name="xl84 3" xfId="752"/>
    <cellStyle name="xl84 4" xfId="753"/>
    <cellStyle name="xl84 5" xfId="754"/>
    <cellStyle name="xl85" xfId="755"/>
    <cellStyle name="xl85 2" xfId="756"/>
    <cellStyle name="xl85 3" xfId="757"/>
    <cellStyle name="xl85 4" xfId="758"/>
    <cellStyle name="xl85 5" xfId="759"/>
    <cellStyle name="xl86" xfId="760"/>
    <cellStyle name="xl86 2" xfId="761"/>
    <cellStyle name="xl86 3" xfId="762"/>
    <cellStyle name="xl86 4" xfId="763"/>
    <cellStyle name="xl86 5" xfId="764"/>
    <cellStyle name="xl87" xfId="765"/>
    <cellStyle name="xl87 2" xfId="766"/>
    <cellStyle name="xl87 3" xfId="767"/>
    <cellStyle name="xl87 4" xfId="768"/>
    <cellStyle name="xl87 5" xfId="769"/>
    <cellStyle name="xl88" xfId="770"/>
    <cellStyle name="xl88 2" xfId="771"/>
    <cellStyle name="xl88 3" xfId="772"/>
    <cellStyle name="xl88 4" xfId="773"/>
    <cellStyle name="xl88 5" xfId="774"/>
    <cellStyle name="xl89" xfId="775"/>
    <cellStyle name="xl89 2" xfId="776"/>
    <cellStyle name="xl89 3" xfId="777"/>
    <cellStyle name="xl89 4" xfId="778"/>
    <cellStyle name="xl89 5" xfId="779"/>
    <cellStyle name="xl90" xfId="780"/>
    <cellStyle name="xl90 2" xfId="781"/>
    <cellStyle name="xl90 3" xfId="782"/>
    <cellStyle name="xl90 4" xfId="783"/>
    <cellStyle name="xl90 5" xfId="784"/>
    <cellStyle name="xl91" xfId="785"/>
    <cellStyle name="xl91 2" xfId="786"/>
    <cellStyle name="xl91 3" xfId="787"/>
    <cellStyle name="xl91 4" xfId="788"/>
    <cellStyle name="xl91 5" xfId="789"/>
    <cellStyle name="xl92" xfId="790"/>
    <cellStyle name="xl92 2" xfId="791"/>
    <cellStyle name="xl92 3" xfId="792"/>
    <cellStyle name="xl92 4" xfId="793"/>
    <cellStyle name="xl92 5" xfId="794"/>
    <cellStyle name="xl93" xfId="795"/>
    <cellStyle name="xl93 2" xfId="796"/>
    <cellStyle name="xl93 3" xfId="797"/>
    <cellStyle name="xl93 4" xfId="798"/>
    <cellStyle name="xl93 5" xfId="799"/>
    <cellStyle name="xl94" xfId="800"/>
    <cellStyle name="xl94 2" xfId="801"/>
    <cellStyle name="xl94 3" xfId="802"/>
    <cellStyle name="xl94 4" xfId="803"/>
    <cellStyle name="xl94 5" xfId="804"/>
    <cellStyle name="xl95" xfId="805"/>
    <cellStyle name="xl95 2" xfId="806"/>
    <cellStyle name="xl95 3" xfId="807"/>
    <cellStyle name="xl95 4" xfId="808"/>
    <cellStyle name="xl95 5" xfId="809"/>
    <cellStyle name="xl96" xfId="810"/>
    <cellStyle name="xl96 2" xfId="811"/>
    <cellStyle name="xl96 3" xfId="812"/>
    <cellStyle name="xl96 4" xfId="813"/>
    <cellStyle name="xl96 5" xfId="814"/>
    <cellStyle name="xl97" xfId="815"/>
    <cellStyle name="xl97 2" xfId="816"/>
    <cellStyle name="xl97 3" xfId="817"/>
    <cellStyle name="xl97 4" xfId="818"/>
    <cellStyle name="xl97 5" xfId="819"/>
    <cellStyle name="xl98" xfId="820"/>
    <cellStyle name="xl98 2" xfId="821"/>
    <cellStyle name="xl98 3" xfId="822"/>
    <cellStyle name="xl98 4" xfId="823"/>
    <cellStyle name="xl98 5" xfId="824"/>
    <cellStyle name="xl99" xfId="825"/>
    <cellStyle name="xl99 2" xfId="826"/>
    <cellStyle name="xl99 3" xfId="827"/>
    <cellStyle name="xl99 4" xfId="828"/>
    <cellStyle name="xl99 5" xfId="829"/>
    <cellStyle name="Денежный 2" xfId="830"/>
    <cellStyle name="Обычный 2" xfId="831"/>
    <cellStyle name="Обычный 3" xfId="8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Fin3\&#1052;&#1086;&#1080;%20&#1076;&#1086;&#1082;&#1091;&#1084;&#1077;&#1085;&#1090;&#1099;\&#1052;&#1086;&#1080;%20&#1076;&#1086;&#1082;&#1091;&#1084;&#1077;&#1085;&#1090;&#1099;%202\C&#1080;&#1076;&#1086;&#1088;&#1086;&#1074;&#1072;\&#1044;&#1086;&#1093;&#1086;&#1076;&#1099;\&#1086;&#1090;&#1095;&#1077;&#1090;&#1099;%20&#1079;&#1072;%202011%20&#1075;.%20(&#1084;&#1077;&#1089;.)\&#1080;&#1102;&#1083;&#110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Fin3\&#1052;&#1086;&#1080;%20&#1076;&#1086;&#1082;&#1091;&#1084;&#1077;&#1085;&#1090;&#1099;\&#1052;&#1086;&#1080;%20&#1076;&#1086;&#1082;&#1091;&#1084;&#1077;&#1085;&#1090;&#1099;%202\C&#1080;&#1076;&#1086;&#1088;&#1086;&#1074;&#1072;\&#1044;&#1086;&#1093;&#1086;&#1076;&#1099;\&#1086;&#1090;&#1095;&#1077;&#1090;&#1099;%20&#1079;&#1072;%202012%20&#1075;.%20(&#1084;&#1077;&#1089;.)\&#1080;&#1102;&#1083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Источники"/>
      <sheetName val="КонсТабл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Источники"/>
      <sheetName val="КонсТаб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4"/>
  <sheetViews>
    <sheetView zoomScale="115" zoomScaleNormal="115" workbookViewId="0" topLeftCell="A1">
      <pane xSplit="2" ySplit="6" topLeftCell="C149" activePane="bottomRight" state="frozen"/>
      <selection pane="topLeft" activeCell="A1" sqref="A1"/>
      <selection pane="topRight" activeCell="C1" sqref="C1"/>
      <selection pane="bottomLeft" activeCell="A149" sqref="A149"/>
      <selection pane="bottomRight" activeCell="G154" sqref="G154"/>
    </sheetView>
  </sheetViews>
  <sheetFormatPr defaultColWidth="8.00390625" defaultRowHeight="12.75"/>
  <cols>
    <col min="1" max="1" width="24.00390625" style="1" customWidth="1"/>
    <col min="2" max="2" width="51.57421875" style="1" customWidth="1"/>
    <col min="3" max="4" width="14.28125" style="1" customWidth="1"/>
    <col min="5" max="5" width="12.28125" style="1" customWidth="1"/>
    <col min="6" max="6" width="8.28125" style="1" customWidth="1"/>
    <col min="7" max="7" width="13.00390625" style="1" customWidth="1"/>
    <col min="8" max="8" width="13.57421875" style="1" customWidth="1"/>
    <col min="9" max="9" width="6.8515625" style="1" customWidth="1"/>
    <col min="10" max="16384" width="9.140625" style="1" customWidth="1"/>
  </cols>
  <sheetData>
    <row r="1" spans="1:9" ht="24.7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8.75" customHeight="1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18.75" customHeight="1">
      <c r="A3" s="3" t="s">
        <v>2</v>
      </c>
      <c r="B3" s="3"/>
      <c r="C3" s="3"/>
      <c r="D3" s="3"/>
      <c r="E3" s="3"/>
      <c r="F3" s="3"/>
      <c r="G3" s="3"/>
      <c r="H3" s="3"/>
      <c r="I3" s="3"/>
    </row>
    <row r="4" ht="15.75" customHeight="1">
      <c r="I4" s="4" t="s">
        <v>3</v>
      </c>
    </row>
    <row r="5" spans="1:9" ht="45" customHeight="1">
      <c r="A5" s="5" t="s">
        <v>4</v>
      </c>
      <c r="B5" s="5" t="s">
        <v>5</v>
      </c>
      <c r="C5" s="6" t="s">
        <v>6</v>
      </c>
      <c r="D5" s="6" t="s">
        <v>7</v>
      </c>
      <c r="E5" s="6" t="s">
        <v>8</v>
      </c>
      <c r="F5" s="7" t="s">
        <v>9</v>
      </c>
      <c r="G5" s="6" t="s">
        <v>10</v>
      </c>
      <c r="H5" s="6"/>
      <c r="I5" s="6"/>
    </row>
    <row r="6" spans="1:9" ht="45.75" customHeight="1">
      <c r="A6" s="5"/>
      <c r="B6" s="5"/>
      <c r="C6" s="6"/>
      <c r="D6" s="6"/>
      <c r="E6" s="6"/>
      <c r="F6" s="7"/>
      <c r="G6" s="5" t="s">
        <v>8</v>
      </c>
      <c r="H6" s="5" t="s">
        <v>11</v>
      </c>
      <c r="I6" s="5" t="s">
        <v>12</v>
      </c>
    </row>
    <row r="7" spans="1:9" ht="12.75" customHeight="1">
      <c r="A7" s="8" t="s">
        <v>13</v>
      </c>
      <c r="B7" s="9" t="s">
        <v>14</v>
      </c>
      <c r="C7" s="10">
        <f>SUM(C9,C15,C21,C30,C33,C36,C42,C60,C53,C65,C78,C95)</f>
        <v>46077262.52</v>
      </c>
      <c r="D7" s="10">
        <f>SUM(D9,D15,D21,D30,D33,D36,D42,D60,D53,D65,D78,D95)</f>
        <v>48568917.71</v>
      </c>
      <c r="E7" s="10">
        <f>SUM(E9,E15,E21,E30,E33,E36,E42,E60,E53,E65,E78,E95)</f>
        <v>33852540.6</v>
      </c>
      <c r="F7" s="11">
        <f aca="true" t="shared" si="0" ref="F7:F23">SUM(E7/D7)*100</f>
        <v>69.70001020432457</v>
      </c>
      <c r="G7" s="10">
        <f>SUM(G9,G15,G21,G30,G33,G36,G42,G60,G53,G65,G78,G95)</f>
        <v>32487534.84</v>
      </c>
      <c r="H7" s="10">
        <f>SUM(H9,H15,H21,H30,H33,H36,H42,H60,H53,H65,H78,H95)</f>
        <v>1362917.4500000016</v>
      </c>
      <c r="I7" s="11">
        <f aca="true" t="shared" si="1" ref="I7:I23">SUM(E7/G7)*100</f>
        <v>104.20162923017277</v>
      </c>
    </row>
    <row r="8" spans="1:9" ht="12.75">
      <c r="A8" s="12"/>
      <c r="B8" s="13" t="s">
        <v>15</v>
      </c>
      <c r="C8" s="14">
        <f>SUM(C9+C15+C21+C30+C33+C36)</f>
        <v>36203652.81</v>
      </c>
      <c r="D8" s="14">
        <f>SUM(D9+D15+D21+D30+D33+D36)</f>
        <v>38361655</v>
      </c>
      <c r="E8" s="14">
        <f>SUM(E9+E15+E21+E30+E33+E36)</f>
        <v>27657760.159999996</v>
      </c>
      <c r="F8" s="15">
        <f t="shared" si="0"/>
        <v>72.09741123004207</v>
      </c>
      <c r="G8" s="14">
        <f>SUM(G9+G15+G21+G30+G33+G36)</f>
        <v>25537467.319999997</v>
      </c>
      <c r="H8" s="14">
        <f>SUM(H9+H15+H21+H30+H33+H36)</f>
        <v>2120292.8400000017</v>
      </c>
      <c r="I8" s="15">
        <f t="shared" si="1"/>
        <v>108.3026747070547</v>
      </c>
    </row>
    <row r="9" spans="1:9" ht="12.75">
      <c r="A9" s="8" t="s">
        <v>16</v>
      </c>
      <c r="B9" s="9" t="s">
        <v>17</v>
      </c>
      <c r="C9" s="10">
        <f>SUM(C10)</f>
        <v>26262000</v>
      </c>
      <c r="D9" s="10">
        <f>SUM(D10)</f>
        <v>27598390.04</v>
      </c>
      <c r="E9" s="10">
        <f>SUM(E10)</f>
        <v>19903243.669999998</v>
      </c>
      <c r="F9" s="11">
        <f t="shared" si="0"/>
        <v>72.11740844720666</v>
      </c>
      <c r="G9" s="10">
        <f>SUM(G10)</f>
        <v>18293073.31</v>
      </c>
      <c r="H9" s="10">
        <f>SUM(H10)</f>
        <v>1610170.3600000015</v>
      </c>
      <c r="I9" s="11">
        <f t="shared" si="1"/>
        <v>108.80207679001532</v>
      </c>
    </row>
    <row r="10" spans="1:9" ht="12.75">
      <c r="A10" s="16" t="s">
        <v>18</v>
      </c>
      <c r="B10" s="17" t="s">
        <v>19</v>
      </c>
      <c r="C10" s="18">
        <f>SUM(C11:C14)</f>
        <v>26262000</v>
      </c>
      <c r="D10" s="18">
        <f>SUM(D11:D14)</f>
        <v>27598390.04</v>
      </c>
      <c r="E10" s="18">
        <f>SUM(E11:E14)</f>
        <v>19903243.669999998</v>
      </c>
      <c r="F10" s="19">
        <f t="shared" si="0"/>
        <v>72.11740844720666</v>
      </c>
      <c r="G10" s="18">
        <f>SUM(G11:G14)</f>
        <v>18293073.31</v>
      </c>
      <c r="H10" s="18">
        <f>SUM(H11:H14)</f>
        <v>1610170.3600000015</v>
      </c>
      <c r="I10" s="19">
        <f t="shared" si="1"/>
        <v>108.80207679001532</v>
      </c>
    </row>
    <row r="11" spans="1:9" ht="55.5" customHeight="1">
      <c r="A11" s="20" t="s">
        <v>20</v>
      </c>
      <c r="B11" s="21" t="s">
        <v>21</v>
      </c>
      <c r="C11" s="22">
        <v>26155000</v>
      </c>
      <c r="D11" s="22">
        <v>27491390.04</v>
      </c>
      <c r="E11" s="22">
        <v>19814771.84</v>
      </c>
      <c r="F11" s="23">
        <f t="shared" si="0"/>
        <v>72.07628210566831</v>
      </c>
      <c r="G11" s="22">
        <v>18128316.99</v>
      </c>
      <c r="H11" s="22">
        <f aca="true" t="shared" si="2" ref="H11:H14">SUM(E11-G11)</f>
        <v>1686454.8500000015</v>
      </c>
      <c r="I11" s="23">
        <f t="shared" si="1"/>
        <v>109.30287599742596</v>
      </c>
    </row>
    <row r="12" spans="1:9" ht="82.5" customHeight="1">
      <c r="A12" s="20" t="s">
        <v>22</v>
      </c>
      <c r="B12" s="21" t="s">
        <v>23</v>
      </c>
      <c r="C12" s="22">
        <v>250</v>
      </c>
      <c r="D12" s="22">
        <v>250</v>
      </c>
      <c r="E12" s="22">
        <v>6628.09</v>
      </c>
      <c r="F12" s="23">
        <f t="shared" si="0"/>
        <v>2651.236</v>
      </c>
      <c r="G12" s="22">
        <v>209</v>
      </c>
      <c r="H12" s="22">
        <f t="shared" si="2"/>
        <v>6419.09</v>
      </c>
      <c r="I12" s="23">
        <f t="shared" si="1"/>
        <v>3171.334928229665</v>
      </c>
    </row>
    <row r="13" spans="1:9" ht="28.5">
      <c r="A13" s="20" t="s">
        <v>24</v>
      </c>
      <c r="B13" s="21" t="s">
        <v>25</v>
      </c>
      <c r="C13" s="22">
        <v>39250</v>
      </c>
      <c r="D13" s="22">
        <v>39250</v>
      </c>
      <c r="E13" s="22">
        <v>53791.64</v>
      </c>
      <c r="F13" s="23">
        <f t="shared" si="0"/>
        <v>137.04876433121018</v>
      </c>
      <c r="G13" s="22">
        <v>106408.9</v>
      </c>
      <c r="H13" s="22">
        <f t="shared" si="2"/>
        <v>-52617.259999999995</v>
      </c>
      <c r="I13" s="23">
        <f t="shared" si="1"/>
        <v>50.55182414252943</v>
      </c>
    </row>
    <row r="14" spans="1:9" ht="65.25" customHeight="1">
      <c r="A14" s="20" t="s">
        <v>26</v>
      </c>
      <c r="B14" s="21" t="s">
        <v>27</v>
      </c>
      <c r="C14" s="22">
        <v>67500</v>
      </c>
      <c r="D14" s="22">
        <v>67500</v>
      </c>
      <c r="E14" s="22">
        <v>28052.1</v>
      </c>
      <c r="F14" s="23">
        <f t="shared" si="0"/>
        <v>41.55866666666667</v>
      </c>
      <c r="G14" s="22">
        <v>58138.42</v>
      </c>
      <c r="H14" s="22">
        <f t="shared" si="2"/>
        <v>-30086.32</v>
      </c>
      <c r="I14" s="23">
        <f t="shared" si="1"/>
        <v>48.25053725230235</v>
      </c>
    </row>
    <row r="15" spans="1:9" ht="36.75" customHeight="1">
      <c r="A15" s="24" t="s">
        <v>28</v>
      </c>
      <c r="B15" s="25" t="s">
        <v>29</v>
      </c>
      <c r="C15" s="26">
        <f>SUM(C16)</f>
        <v>6731652.8100000005</v>
      </c>
      <c r="D15" s="26">
        <f>SUM(D16)</f>
        <v>7553264.96</v>
      </c>
      <c r="E15" s="26">
        <f>SUM(E16)</f>
        <v>5579126.75</v>
      </c>
      <c r="F15" s="11">
        <f t="shared" si="0"/>
        <v>73.86377651976345</v>
      </c>
      <c r="G15" s="26">
        <f>SUM(G16)</f>
        <v>4770152.76</v>
      </c>
      <c r="H15" s="26">
        <f>SUM(H16)</f>
        <v>808973.9899999998</v>
      </c>
      <c r="I15" s="11">
        <f t="shared" si="1"/>
        <v>116.95907931468426</v>
      </c>
    </row>
    <row r="16" spans="1:9" ht="24">
      <c r="A16" s="27" t="s">
        <v>30</v>
      </c>
      <c r="B16" s="28" t="s">
        <v>31</v>
      </c>
      <c r="C16" s="29">
        <f>SUM(C17:C20)</f>
        <v>6731652.8100000005</v>
      </c>
      <c r="D16" s="29">
        <f>SUM(D17:D20)</f>
        <v>7553264.96</v>
      </c>
      <c r="E16" s="29">
        <f>SUM(E17:E20)</f>
        <v>5579126.75</v>
      </c>
      <c r="F16" s="30">
        <f t="shared" si="0"/>
        <v>73.86377651976345</v>
      </c>
      <c r="G16" s="29">
        <f>SUM(G17:G20)</f>
        <v>4770152.76</v>
      </c>
      <c r="H16" s="29">
        <f>SUM(H17:H20)</f>
        <v>808973.9899999998</v>
      </c>
      <c r="I16" s="30">
        <f t="shared" si="1"/>
        <v>116.95907931468426</v>
      </c>
    </row>
    <row r="17" spans="1:9" ht="51.75" customHeight="1">
      <c r="A17" s="20" t="s">
        <v>32</v>
      </c>
      <c r="B17" s="21" t="s">
        <v>33</v>
      </c>
      <c r="C17" s="22">
        <v>2441073.15</v>
      </c>
      <c r="D17" s="22">
        <v>3449992.09</v>
      </c>
      <c r="E17" s="22">
        <v>2525562.5</v>
      </c>
      <c r="F17" s="23">
        <f t="shared" si="0"/>
        <v>73.20487798567677</v>
      </c>
      <c r="G17" s="22">
        <v>2077306.95</v>
      </c>
      <c r="H17" s="22">
        <f aca="true" t="shared" si="3" ref="H17:H20">SUM(E17-G17)</f>
        <v>448255.55000000005</v>
      </c>
      <c r="I17" s="23">
        <f t="shared" si="1"/>
        <v>121.57868628899547</v>
      </c>
    </row>
    <row r="18" spans="1:9" ht="59.25" customHeight="1">
      <c r="A18" s="20" t="s">
        <v>34</v>
      </c>
      <c r="B18" s="21" t="s">
        <v>35</v>
      </c>
      <c r="C18" s="22">
        <v>17103.58</v>
      </c>
      <c r="D18" s="22">
        <v>18646.83</v>
      </c>
      <c r="E18" s="22">
        <v>19200.94</v>
      </c>
      <c r="F18" s="23">
        <f t="shared" si="0"/>
        <v>102.97160428877186</v>
      </c>
      <c r="G18" s="22">
        <v>18841.58</v>
      </c>
      <c r="H18" s="22">
        <f t="shared" si="3"/>
        <v>359.35999999999694</v>
      </c>
      <c r="I18" s="23">
        <f t="shared" si="1"/>
        <v>101.90727104627103</v>
      </c>
    </row>
    <row r="19" spans="1:9" ht="36.75">
      <c r="A19" s="20" t="s">
        <v>36</v>
      </c>
      <c r="B19" s="21" t="s">
        <v>37</v>
      </c>
      <c r="C19" s="22">
        <v>4727398.65</v>
      </c>
      <c r="D19" s="22">
        <v>4621282.92</v>
      </c>
      <c r="E19" s="22">
        <v>3461511.8</v>
      </c>
      <c r="F19" s="23">
        <f t="shared" si="0"/>
        <v>74.90369795407375</v>
      </c>
      <c r="G19" s="22">
        <v>3139313.02</v>
      </c>
      <c r="H19" s="22">
        <f t="shared" si="3"/>
        <v>322198.7799999998</v>
      </c>
      <c r="I19" s="23">
        <f t="shared" si="1"/>
        <v>110.26335309500293</v>
      </c>
    </row>
    <row r="20" spans="1:9" ht="36.75">
      <c r="A20" s="20" t="s">
        <v>38</v>
      </c>
      <c r="B20" s="21" t="s">
        <v>39</v>
      </c>
      <c r="C20" s="22">
        <v>-453922.57</v>
      </c>
      <c r="D20" s="22">
        <v>-536656.88</v>
      </c>
      <c r="E20" s="22">
        <v>-427148.49</v>
      </c>
      <c r="F20" s="23">
        <f t="shared" si="0"/>
        <v>79.59433781972571</v>
      </c>
      <c r="G20" s="22">
        <v>-465308.79</v>
      </c>
      <c r="H20" s="22">
        <f t="shared" si="3"/>
        <v>38160.29999999999</v>
      </c>
      <c r="I20" s="23">
        <f t="shared" si="1"/>
        <v>91.7989299106084</v>
      </c>
    </row>
    <row r="21" spans="1:9" ht="12.75">
      <c r="A21" s="8" t="s">
        <v>40</v>
      </c>
      <c r="B21" s="31" t="s">
        <v>41</v>
      </c>
      <c r="C21" s="10">
        <f>SUM(C22,C25,C28)</f>
        <v>2410000</v>
      </c>
      <c r="D21" s="10">
        <f>SUM(D22,D25,D28)</f>
        <v>2410000</v>
      </c>
      <c r="E21" s="10">
        <f>SUM(E22,E25,E28)</f>
        <v>1629421.6099999999</v>
      </c>
      <c r="F21" s="11">
        <f t="shared" si="0"/>
        <v>67.61085518672199</v>
      </c>
      <c r="G21" s="10">
        <f>SUM(G22,G25,G28)</f>
        <v>1880028.3599999999</v>
      </c>
      <c r="H21" s="10">
        <f>SUM(H22,H25,H28)</f>
        <v>-250606.74999999983</v>
      </c>
      <c r="I21" s="11">
        <f t="shared" si="1"/>
        <v>86.67005480704557</v>
      </c>
    </row>
    <row r="22" spans="1:9" ht="21.75" customHeight="1">
      <c r="A22" s="32" t="s">
        <v>42</v>
      </c>
      <c r="B22" s="33" t="s">
        <v>43</v>
      </c>
      <c r="C22" s="18">
        <f>SUM(C23:C24)</f>
        <v>2200000</v>
      </c>
      <c r="D22" s="18">
        <f>SUM(D23:D24)</f>
        <v>2200000</v>
      </c>
      <c r="E22" s="18">
        <f>SUM(E23:E24)</f>
        <v>1275474.26</v>
      </c>
      <c r="F22" s="34">
        <f t="shared" si="0"/>
        <v>57.976102727272725</v>
      </c>
      <c r="G22" s="18">
        <f>SUM(G23:G24)</f>
        <v>1583553.95</v>
      </c>
      <c r="H22" s="18">
        <f>SUM(H23:H24)</f>
        <v>-308079.6899999998</v>
      </c>
      <c r="I22" s="34">
        <f t="shared" si="1"/>
        <v>80.54504616025238</v>
      </c>
    </row>
    <row r="23" spans="1:10" ht="15" customHeight="1">
      <c r="A23" s="20" t="s">
        <v>44</v>
      </c>
      <c r="B23" s="35" t="s">
        <v>45</v>
      </c>
      <c r="C23" s="22">
        <v>2200000</v>
      </c>
      <c r="D23" s="22">
        <v>2200000</v>
      </c>
      <c r="E23" s="22">
        <v>1274755.86</v>
      </c>
      <c r="F23" s="23">
        <f t="shared" si="0"/>
        <v>57.94344818181819</v>
      </c>
      <c r="G23" s="22">
        <v>1583553.95</v>
      </c>
      <c r="H23" s="22">
        <f aca="true" t="shared" si="4" ref="H23:H27">SUM(E23-G23)</f>
        <v>-308798.08999999985</v>
      </c>
      <c r="I23" s="23">
        <f t="shared" si="1"/>
        <v>80.49967984987188</v>
      </c>
      <c r="J23" s="36"/>
    </row>
    <row r="24" spans="1:9" ht="24" customHeight="1">
      <c r="A24" s="37" t="s">
        <v>46</v>
      </c>
      <c r="B24" s="38" t="s">
        <v>47</v>
      </c>
      <c r="C24" s="22">
        <v>0</v>
      </c>
      <c r="D24" s="22">
        <v>0</v>
      </c>
      <c r="E24" s="22">
        <v>718.4</v>
      </c>
      <c r="F24" s="39"/>
      <c r="G24" s="22">
        <v>0</v>
      </c>
      <c r="H24" s="22">
        <f t="shared" si="4"/>
        <v>718.4</v>
      </c>
      <c r="I24" s="19"/>
    </row>
    <row r="25" spans="1:9" ht="12.75">
      <c r="A25" s="32" t="s">
        <v>48</v>
      </c>
      <c r="B25" s="17" t="s">
        <v>49</v>
      </c>
      <c r="C25" s="18">
        <f>SUM(C26:C27)</f>
        <v>210000</v>
      </c>
      <c r="D25" s="18">
        <f>SUM(D26:D27)</f>
        <v>210000</v>
      </c>
      <c r="E25" s="18">
        <f>SUM(E26:E27)</f>
        <v>311381.69</v>
      </c>
      <c r="F25" s="34">
        <f aca="true" t="shared" si="5" ref="F25:F26">SUM(E25/D25)*100</f>
        <v>148.27699523809522</v>
      </c>
      <c r="G25" s="18">
        <f>SUM(G26:G27)</f>
        <v>255747.24</v>
      </c>
      <c r="H25" s="22">
        <f t="shared" si="4"/>
        <v>55634.45000000001</v>
      </c>
      <c r="I25" s="34">
        <f aca="true" t="shared" si="6" ref="I25:I26">SUM(E25/G25)*100</f>
        <v>121.75368539656577</v>
      </c>
    </row>
    <row r="26" spans="1:10" ht="14.25">
      <c r="A26" s="20" t="s">
        <v>50</v>
      </c>
      <c r="B26" s="21" t="s">
        <v>49</v>
      </c>
      <c r="C26" s="22">
        <v>210000</v>
      </c>
      <c r="D26" s="22">
        <v>210000</v>
      </c>
      <c r="E26" s="22">
        <v>311381.69</v>
      </c>
      <c r="F26" s="23">
        <f t="shared" si="5"/>
        <v>148.27699523809522</v>
      </c>
      <c r="G26" s="22">
        <v>255747.24</v>
      </c>
      <c r="H26" s="22">
        <f t="shared" si="4"/>
        <v>55634.45000000001</v>
      </c>
      <c r="I26" s="23">
        <f t="shared" si="6"/>
        <v>121.75368539656577</v>
      </c>
      <c r="J26" s="36"/>
    </row>
    <row r="27" spans="1:10" ht="22.5">
      <c r="A27" s="20" t="s">
        <v>51</v>
      </c>
      <c r="B27" s="21" t="s">
        <v>52</v>
      </c>
      <c r="C27" s="22">
        <v>0</v>
      </c>
      <c r="D27" s="22">
        <v>0</v>
      </c>
      <c r="E27" s="22">
        <v>0</v>
      </c>
      <c r="F27" s="23">
        <v>0</v>
      </c>
      <c r="G27" s="22">
        <v>0</v>
      </c>
      <c r="H27" s="22">
        <f t="shared" si="4"/>
        <v>0</v>
      </c>
      <c r="I27" s="23">
        <v>0</v>
      </c>
      <c r="J27" s="36"/>
    </row>
    <row r="28" spans="1:10" ht="20.25">
      <c r="A28" s="32" t="s">
        <v>53</v>
      </c>
      <c r="B28" s="17" t="s">
        <v>54</v>
      </c>
      <c r="C28" s="18">
        <f>C29</f>
        <v>0</v>
      </c>
      <c r="D28" s="18">
        <f>D29</f>
        <v>0</v>
      </c>
      <c r="E28" s="18">
        <f>E29</f>
        <v>42565.66</v>
      </c>
      <c r="F28" s="23">
        <v>0</v>
      </c>
      <c r="G28" s="18">
        <f>G29</f>
        <v>40727.17</v>
      </c>
      <c r="H28" s="18">
        <f>H29</f>
        <v>1838.4900000000052</v>
      </c>
      <c r="I28" s="23">
        <f aca="true" t="shared" si="7" ref="I28:I29">SUM(E28/G28)*100</f>
        <v>104.51416093973631</v>
      </c>
      <c r="J28" s="36"/>
    </row>
    <row r="29" spans="1:10" ht="20.25">
      <c r="A29" s="40" t="s">
        <v>55</v>
      </c>
      <c r="B29" s="21" t="s">
        <v>56</v>
      </c>
      <c r="C29" s="22">
        <v>0</v>
      </c>
      <c r="D29" s="22">
        <v>0</v>
      </c>
      <c r="E29" s="22">
        <v>42565.66</v>
      </c>
      <c r="F29" s="23">
        <v>0</v>
      </c>
      <c r="G29" s="22">
        <v>40727.17</v>
      </c>
      <c r="H29" s="22">
        <f>SUM(E29-G29)</f>
        <v>1838.4900000000052</v>
      </c>
      <c r="I29" s="23">
        <f t="shared" si="7"/>
        <v>104.51416093973631</v>
      </c>
      <c r="J29" s="36"/>
    </row>
    <row r="30" spans="1:9" ht="16.5" customHeight="1">
      <c r="A30" s="41" t="s">
        <v>57</v>
      </c>
      <c r="B30" s="42" t="s">
        <v>58</v>
      </c>
      <c r="C30" s="10">
        <f aca="true" t="shared" si="8" ref="C30:C31">SUM(C31)</f>
        <v>0</v>
      </c>
      <c r="D30" s="10">
        <f aca="true" t="shared" si="9" ref="D30:D31">SUM(D31)</f>
        <v>0</v>
      </c>
      <c r="E30" s="10">
        <f aca="true" t="shared" si="10" ref="E30:E31">SUM(E31)</f>
        <v>0</v>
      </c>
      <c r="F30" s="23">
        <v>0</v>
      </c>
      <c r="G30" s="10">
        <f aca="true" t="shared" si="11" ref="G30:G31">SUM(G31)</f>
        <v>0</v>
      </c>
      <c r="H30" s="10">
        <f aca="true" t="shared" si="12" ref="H30:H31">SUM(H31)</f>
        <v>0</v>
      </c>
      <c r="I30" s="11">
        <v>0</v>
      </c>
    </row>
    <row r="31" spans="1:9" ht="12.75">
      <c r="A31" s="43" t="s">
        <v>59</v>
      </c>
      <c r="B31" s="44" t="s">
        <v>60</v>
      </c>
      <c r="C31" s="18">
        <f t="shared" si="8"/>
        <v>0</v>
      </c>
      <c r="D31" s="18">
        <f t="shared" si="9"/>
        <v>0</v>
      </c>
      <c r="E31" s="18">
        <f t="shared" si="10"/>
        <v>0</v>
      </c>
      <c r="F31" s="23">
        <v>0</v>
      </c>
      <c r="G31" s="18">
        <f t="shared" si="11"/>
        <v>0</v>
      </c>
      <c r="H31" s="18">
        <f t="shared" si="12"/>
        <v>0</v>
      </c>
      <c r="I31" s="34">
        <v>0</v>
      </c>
    </row>
    <row r="32" spans="1:9" ht="33.75">
      <c r="A32" s="43" t="s">
        <v>61</v>
      </c>
      <c r="B32" s="44" t="s">
        <v>62</v>
      </c>
      <c r="C32" s="22">
        <v>0</v>
      </c>
      <c r="D32" s="22">
        <v>0</v>
      </c>
      <c r="E32" s="22">
        <v>0</v>
      </c>
      <c r="F32" s="23">
        <v>0</v>
      </c>
      <c r="G32" s="22">
        <v>0</v>
      </c>
      <c r="H32" s="22">
        <f>SUM(E32-G32)</f>
        <v>0</v>
      </c>
      <c r="I32" s="23">
        <v>0</v>
      </c>
    </row>
    <row r="33" spans="1:9" ht="12.75">
      <c r="A33" s="8" t="s">
        <v>63</v>
      </c>
      <c r="B33" s="31" t="s">
        <v>64</v>
      </c>
      <c r="C33" s="10">
        <f aca="true" t="shared" si="13" ref="C33:C34">SUM(C34)</f>
        <v>800000</v>
      </c>
      <c r="D33" s="10">
        <f aca="true" t="shared" si="14" ref="D33:D34">SUM(D34)</f>
        <v>800000</v>
      </c>
      <c r="E33" s="10">
        <f aca="true" t="shared" si="15" ref="E33:E34">SUM(E34)</f>
        <v>545967.39</v>
      </c>
      <c r="F33" s="10">
        <f>SUM(F34)</f>
        <v>68.24592375</v>
      </c>
      <c r="G33" s="10">
        <f aca="true" t="shared" si="16" ref="G33:G34">SUM(G34)</f>
        <v>593953.31</v>
      </c>
      <c r="H33" s="10">
        <f aca="true" t="shared" si="17" ref="H33:H34">SUM(H34)</f>
        <v>-47985.92000000004</v>
      </c>
      <c r="I33" s="11">
        <f aca="true" t="shared" si="18" ref="I33:I38">SUM(E33/G33)*100</f>
        <v>91.92092725268253</v>
      </c>
    </row>
    <row r="34" spans="1:9" ht="24">
      <c r="A34" s="16" t="s">
        <v>65</v>
      </c>
      <c r="B34" s="45" t="s">
        <v>66</v>
      </c>
      <c r="C34" s="18">
        <f t="shared" si="13"/>
        <v>800000</v>
      </c>
      <c r="D34" s="18">
        <f t="shared" si="14"/>
        <v>800000</v>
      </c>
      <c r="E34" s="18">
        <f t="shared" si="15"/>
        <v>545967.39</v>
      </c>
      <c r="F34" s="19">
        <f aca="true" t="shared" si="19" ref="F34:F35">SUM(E34/D34)*100</f>
        <v>68.24592375</v>
      </c>
      <c r="G34" s="18">
        <f t="shared" si="16"/>
        <v>593953.31</v>
      </c>
      <c r="H34" s="18">
        <f t="shared" si="17"/>
        <v>-47985.92000000004</v>
      </c>
      <c r="I34" s="19">
        <f t="shared" si="18"/>
        <v>91.92092725268253</v>
      </c>
    </row>
    <row r="35" spans="1:9" ht="28.5">
      <c r="A35" s="40" t="s">
        <v>67</v>
      </c>
      <c r="B35" s="21" t="s">
        <v>68</v>
      </c>
      <c r="C35" s="22">
        <v>800000</v>
      </c>
      <c r="D35" s="22">
        <v>800000</v>
      </c>
      <c r="E35" s="22">
        <v>545967.39</v>
      </c>
      <c r="F35" s="23">
        <f t="shared" si="19"/>
        <v>68.24592375</v>
      </c>
      <c r="G35" s="22">
        <v>593953.31</v>
      </c>
      <c r="H35" s="22">
        <f aca="true" t="shared" si="20" ref="H35:H40">SUM(E35-G35)</f>
        <v>-47985.92000000004</v>
      </c>
      <c r="I35" s="23">
        <f t="shared" si="18"/>
        <v>91.92092725268253</v>
      </c>
    </row>
    <row r="36" spans="1:9" ht="38.25">
      <c r="A36" s="8" t="s">
        <v>69</v>
      </c>
      <c r="B36" s="46" t="s">
        <v>70</v>
      </c>
      <c r="C36" s="10">
        <f>SUM(C39)</f>
        <v>0</v>
      </c>
      <c r="D36" s="10">
        <f>SUM(D39)</f>
        <v>0</v>
      </c>
      <c r="E36" s="10">
        <f>SUM(E39)</f>
        <v>0.74</v>
      </c>
      <c r="F36" s="23">
        <v>0</v>
      </c>
      <c r="G36" s="10">
        <f aca="true" t="shared" si="21" ref="G36:G37">SUM(G37)</f>
        <v>259.58</v>
      </c>
      <c r="H36" s="22">
        <f t="shared" si="20"/>
        <v>-258.84</v>
      </c>
      <c r="I36" s="23">
        <f t="shared" si="18"/>
        <v>0.28507589182525617</v>
      </c>
    </row>
    <row r="37" spans="1:9" ht="12.75">
      <c r="A37" s="47" t="s">
        <v>71</v>
      </c>
      <c r="B37" s="48" t="s">
        <v>72</v>
      </c>
      <c r="C37" s="10">
        <f>SUM(C38)</f>
        <v>0</v>
      </c>
      <c r="D37" s="10">
        <f>SUM(D38)</f>
        <v>0</v>
      </c>
      <c r="E37" s="10">
        <f>SUM(E38)</f>
        <v>0</v>
      </c>
      <c r="F37" s="23">
        <v>0</v>
      </c>
      <c r="G37" s="10">
        <f t="shared" si="21"/>
        <v>259.58</v>
      </c>
      <c r="H37" s="22">
        <f t="shared" si="20"/>
        <v>-259.58</v>
      </c>
      <c r="I37" s="23">
        <f t="shared" si="18"/>
        <v>0</v>
      </c>
    </row>
    <row r="38" spans="1:9" ht="12.75">
      <c r="A38" s="49" t="s">
        <v>73</v>
      </c>
      <c r="B38" s="50" t="s">
        <v>74</v>
      </c>
      <c r="C38" s="51">
        <v>0</v>
      </c>
      <c r="D38" s="51">
        <v>0</v>
      </c>
      <c r="E38" s="10">
        <v>0</v>
      </c>
      <c r="F38" s="23">
        <v>0</v>
      </c>
      <c r="G38" s="51">
        <v>259.58</v>
      </c>
      <c r="H38" s="22">
        <f t="shared" si="20"/>
        <v>-259.58</v>
      </c>
      <c r="I38" s="23">
        <f t="shared" si="18"/>
        <v>0</v>
      </c>
    </row>
    <row r="39" spans="1:9" ht="24.75" customHeight="1">
      <c r="A39" s="47" t="s">
        <v>75</v>
      </c>
      <c r="B39" s="48" t="s">
        <v>76</v>
      </c>
      <c r="C39" s="18">
        <f>C40</f>
        <v>0</v>
      </c>
      <c r="D39" s="18">
        <f>D40</f>
        <v>0</v>
      </c>
      <c r="E39" s="18">
        <f>E40</f>
        <v>0.74</v>
      </c>
      <c r="F39" s="23">
        <v>0</v>
      </c>
      <c r="G39" s="18">
        <f>G40</f>
        <v>0</v>
      </c>
      <c r="H39" s="22">
        <f t="shared" si="20"/>
        <v>0.74</v>
      </c>
      <c r="I39" s="23">
        <v>0</v>
      </c>
    </row>
    <row r="40" spans="1:9" ht="21.75" customHeight="1">
      <c r="A40" s="49" t="s">
        <v>77</v>
      </c>
      <c r="B40" s="50" t="s">
        <v>78</v>
      </c>
      <c r="C40" s="22">
        <v>0</v>
      </c>
      <c r="D40" s="22">
        <v>0</v>
      </c>
      <c r="E40" s="22">
        <v>0.74</v>
      </c>
      <c r="F40" s="23">
        <v>0</v>
      </c>
      <c r="G40" s="22">
        <v>0</v>
      </c>
      <c r="H40" s="22">
        <f t="shared" si="20"/>
        <v>0.74</v>
      </c>
      <c r="I40" s="23">
        <v>0</v>
      </c>
    </row>
    <row r="41" spans="1:9" ht="12.75">
      <c r="A41" s="52"/>
      <c r="B41" s="13" t="s">
        <v>79</v>
      </c>
      <c r="C41" s="53">
        <f>SUM(C42+C53+C60+C65+C78+C95)</f>
        <v>9873609.71</v>
      </c>
      <c r="D41" s="53">
        <f>SUM(D42+D53+D60+D65+D78+D95)</f>
        <v>10207262.71</v>
      </c>
      <c r="E41" s="53">
        <f>SUM(E42+E53+E60+E65+E78+E95)</f>
        <v>6194780.4399999995</v>
      </c>
      <c r="F41" s="15">
        <f aca="true" t="shared" si="22" ref="F41:F42">SUM(E41/D41)*100</f>
        <v>60.689928495041144</v>
      </c>
      <c r="G41" s="53">
        <f>SUM(G42+G53+G60+G65+G78+G95)</f>
        <v>6950067.52</v>
      </c>
      <c r="H41" s="53">
        <f>SUM(H42+H53+H60+H65+H78+H95)</f>
        <v>-757375.3899999999</v>
      </c>
      <c r="I41" s="15">
        <f aca="true" t="shared" si="23" ref="I41:I42">SUM(E41/G41)*100</f>
        <v>89.13266557732665</v>
      </c>
    </row>
    <row r="42" spans="1:9" ht="38.25">
      <c r="A42" s="8" t="s">
        <v>80</v>
      </c>
      <c r="B42" s="54" t="s">
        <v>81</v>
      </c>
      <c r="C42" s="10">
        <f>SUM(C43,C47,C50)</f>
        <v>1320000</v>
      </c>
      <c r="D42" s="10">
        <f>SUM(D43,D50)+D47</f>
        <v>1320000</v>
      </c>
      <c r="E42" s="10">
        <f>SUM(E43,E50)+E47</f>
        <v>747521.36</v>
      </c>
      <c r="F42" s="11">
        <f t="shared" si="22"/>
        <v>56.63040606060606</v>
      </c>
      <c r="G42" s="10">
        <f>SUM(G43,G50)+G47</f>
        <v>990091.29</v>
      </c>
      <c r="H42" s="10">
        <f>SUM(H43+H50+H47)</f>
        <v>-242569.93</v>
      </c>
      <c r="I42" s="11">
        <f t="shared" si="23"/>
        <v>75.50024604296843</v>
      </c>
    </row>
    <row r="43" spans="1:9" ht="60">
      <c r="A43" s="16" t="s">
        <v>82</v>
      </c>
      <c r="B43" s="28" t="s">
        <v>83</v>
      </c>
      <c r="C43" s="18">
        <f>SUM(C44)</f>
        <v>670000</v>
      </c>
      <c r="D43" s="18">
        <f>SUM(D44)</f>
        <v>670000</v>
      </c>
      <c r="E43" s="18">
        <f>SUM(E44)</f>
        <v>263916.61</v>
      </c>
      <c r="F43" s="18">
        <f>SUM(F44)</f>
        <v>39.39053880597015</v>
      </c>
      <c r="G43" s="18">
        <f>SUM(G44)</f>
        <v>410017.05</v>
      </c>
      <c r="H43" s="18">
        <f>SUM(H44)</f>
        <v>-146100.44</v>
      </c>
      <c r="I43" s="18">
        <f>SUM(I44)</f>
        <v>64.36722814331746</v>
      </c>
    </row>
    <row r="44" spans="1:9" ht="35.25">
      <c r="A44" s="55" t="s">
        <v>84</v>
      </c>
      <c r="B44" s="56" t="s">
        <v>85</v>
      </c>
      <c r="C44" s="57">
        <f>SUM(C45:C46)</f>
        <v>670000</v>
      </c>
      <c r="D44" s="57">
        <f>SUM(D45:D46)</f>
        <v>670000</v>
      </c>
      <c r="E44" s="57">
        <f>SUM(E45:E46)</f>
        <v>263916.61</v>
      </c>
      <c r="F44" s="30">
        <f aca="true" t="shared" si="24" ref="F44:F46">SUM(E44/D44)*100</f>
        <v>39.39053880597015</v>
      </c>
      <c r="G44" s="57">
        <f>SUM(G45:G46)</f>
        <v>410017.05</v>
      </c>
      <c r="H44" s="57">
        <f>SUM(H45:H46)</f>
        <v>-146100.44</v>
      </c>
      <c r="I44" s="30">
        <f>SUM(E44/G44)*100</f>
        <v>64.36722814331746</v>
      </c>
    </row>
    <row r="45" spans="1:9" ht="58.5" customHeight="1">
      <c r="A45" s="55" t="s">
        <v>86</v>
      </c>
      <c r="B45" s="58" t="s">
        <v>87</v>
      </c>
      <c r="C45" s="57">
        <v>520000</v>
      </c>
      <c r="D45" s="57">
        <v>520000</v>
      </c>
      <c r="E45" s="57">
        <v>222280.41</v>
      </c>
      <c r="F45" s="30">
        <f t="shared" si="24"/>
        <v>42.74623269230769</v>
      </c>
      <c r="G45" s="57">
        <v>311109.55</v>
      </c>
      <c r="H45" s="57">
        <f aca="true" t="shared" si="25" ref="H45:H46">SUM(E45-G45)</f>
        <v>-88829.13999999998</v>
      </c>
      <c r="I45" s="30">
        <f>E45/G45*100</f>
        <v>71.44763315687352</v>
      </c>
    </row>
    <row r="46" spans="1:9" ht="60" customHeight="1">
      <c r="A46" s="40" t="s">
        <v>88</v>
      </c>
      <c r="B46" s="21" t="s">
        <v>89</v>
      </c>
      <c r="C46" s="22">
        <v>150000</v>
      </c>
      <c r="D46" s="22">
        <v>150000</v>
      </c>
      <c r="E46" s="22">
        <v>41636.2</v>
      </c>
      <c r="F46" s="23">
        <f t="shared" si="24"/>
        <v>27.757466666666662</v>
      </c>
      <c r="G46" s="22">
        <v>98907.5</v>
      </c>
      <c r="H46" s="22">
        <f t="shared" si="25"/>
        <v>-57271.3</v>
      </c>
      <c r="I46" s="23">
        <f aca="true" t="shared" si="26" ref="I46:I57">SUM(E46/G46)*100</f>
        <v>42.09609989131259</v>
      </c>
    </row>
    <row r="47" spans="1:9" ht="24">
      <c r="A47" s="27" t="s">
        <v>90</v>
      </c>
      <c r="B47" s="28" t="s">
        <v>91</v>
      </c>
      <c r="C47" s="18">
        <f aca="true" t="shared" si="27" ref="C47:C48">SUM(C48)</f>
        <v>35000</v>
      </c>
      <c r="D47" s="18">
        <f aca="true" t="shared" si="28" ref="D47:D48">D48</f>
        <v>35000</v>
      </c>
      <c r="E47" s="18">
        <f aca="true" t="shared" si="29" ref="E47:E48">E48</f>
        <v>19500</v>
      </c>
      <c r="F47" s="34">
        <f aca="true" t="shared" si="30" ref="F47:F49">E47/D47*100</f>
        <v>55.714285714285715</v>
      </c>
      <c r="G47" s="18">
        <f aca="true" t="shared" si="31" ref="G47:G48">SUM(G48)</f>
        <v>31700</v>
      </c>
      <c r="H47" s="18">
        <f aca="true" t="shared" si="32" ref="H47:H49">E47-G47</f>
        <v>-12200</v>
      </c>
      <c r="I47" s="23">
        <f t="shared" si="26"/>
        <v>61.51419558359621</v>
      </c>
    </row>
    <row r="48" spans="1:9" ht="33.75">
      <c r="A48" s="27" t="s">
        <v>92</v>
      </c>
      <c r="B48" s="56" t="s">
        <v>93</v>
      </c>
      <c r="C48" s="57">
        <f t="shared" si="27"/>
        <v>35000</v>
      </c>
      <c r="D48" s="57">
        <f t="shared" si="28"/>
        <v>35000</v>
      </c>
      <c r="E48" s="57">
        <f t="shared" si="29"/>
        <v>19500</v>
      </c>
      <c r="F48" s="30">
        <f t="shared" si="30"/>
        <v>55.714285714285715</v>
      </c>
      <c r="G48" s="57">
        <f t="shared" si="31"/>
        <v>31700</v>
      </c>
      <c r="H48" s="57">
        <f t="shared" si="32"/>
        <v>-12200</v>
      </c>
      <c r="I48" s="23">
        <f t="shared" si="26"/>
        <v>61.51419558359621</v>
      </c>
    </row>
    <row r="49" spans="1:9" ht="28.5">
      <c r="A49" s="59" t="s">
        <v>94</v>
      </c>
      <c r="B49" s="56" t="s">
        <v>95</v>
      </c>
      <c r="C49" s="57">
        <v>35000</v>
      </c>
      <c r="D49" s="57">
        <v>35000</v>
      </c>
      <c r="E49" s="57">
        <v>19500</v>
      </c>
      <c r="F49" s="30">
        <f t="shared" si="30"/>
        <v>55.714285714285715</v>
      </c>
      <c r="G49" s="57">
        <v>31700</v>
      </c>
      <c r="H49" s="57">
        <f t="shared" si="32"/>
        <v>-12200</v>
      </c>
      <c r="I49" s="23">
        <f t="shared" si="26"/>
        <v>61.51419558359621</v>
      </c>
    </row>
    <row r="50" spans="1:9" ht="60">
      <c r="A50" s="27" t="s">
        <v>96</v>
      </c>
      <c r="B50" s="28" t="s">
        <v>97</v>
      </c>
      <c r="C50" s="18">
        <f aca="true" t="shared" si="33" ref="C50:C51">SUM(C51)</f>
        <v>615000</v>
      </c>
      <c r="D50" s="18">
        <f aca="true" t="shared" si="34" ref="D50:D51">SUM(D51)</f>
        <v>615000</v>
      </c>
      <c r="E50" s="18">
        <f aca="true" t="shared" si="35" ref="E50:E51">SUM(E51)</f>
        <v>464104.75</v>
      </c>
      <c r="F50" s="19">
        <f aca="true" t="shared" si="36" ref="F50:F58">SUM(E50/D50)*100</f>
        <v>75.46418699186992</v>
      </c>
      <c r="G50" s="18">
        <f aca="true" t="shared" si="37" ref="G50:G51">SUM(G51)</f>
        <v>548374.24</v>
      </c>
      <c r="H50" s="18">
        <f aca="true" t="shared" si="38" ref="H50:H51">SUM(H51)</f>
        <v>-84269.48999999999</v>
      </c>
      <c r="I50" s="19">
        <f t="shared" si="26"/>
        <v>84.63285036875547</v>
      </c>
    </row>
    <row r="51" spans="1:9" ht="56.25">
      <c r="A51" s="27" t="s">
        <v>98</v>
      </c>
      <c r="B51" s="56" t="s">
        <v>99</v>
      </c>
      <c r="C51" s="57">
        <f t="shared" si="33"/>
        <v>615000</v>
      </c>
      <c r="D51" s="57">
        <f t="shared" si="34"/>
        <v>615000</v>
      </c>
      <c r="E51" s="57">
        <f t="shared" si="35"/>
        <v>464104.75</v>
      </c>
      <c r="F51" s="19">
        <f t="shared" si="36"/>
        <v>75.46418699186992</v>
      </c>
      <c r="G51" s="57">
        <f t="shared" si="37"/>
        <v>548374.24</v>
      </c>
      <c r="H51" s="57">
        <f t="shared" si="38"/>
        <v>-84269.48999999999</v>
      </c>
      <c r="I51" s="19">
        <f t="shared" si="26"/>
        <v>84.63285036875547</v>
      </c>
    </row>
    <row r="52" spans="1:9" ht="45">
      <c r="A52" s="59" t="s">
        <v>100</v>
      </c>
      <c r="B52" s="56" t="s">
        <v>101</v>
      </c>
      <c r="C52" s="57">
        <v>615000</v>
      </c>
      <c r="D52" s="57">
        <v>615000</v>
      </c>
      <c r="E52" s="57">
        <v>464104.75</v>
      </c>
      <c r="F52" s="30">
        <f t="shared" si="36"/>
        <v>75.46418699186992</v>
      </c>
      <c r="G52" s="57">
        <v>548374.24</v>
      </c>
      <c r="H52" s="57">
        <f>SUM(E52-G52)</f>
        <v>-84269.48999999999</v>
      </c>
      <c r="I52" s="30">
        <f t="shared" si="26"/>
        <v>84.63285036875547</v>
      </c>
    </row>
    <row r="53" spans="1:9" ht="27" customHeight="1">
      <c r="A53" s="8" t="s">
        <v>102</v>
      </c>
      <c r="B53" s="54" t="s">
        <v>103</v>
      </c>
      <c r="C53" s="10">
        <f>SUM(C54)</f>
        <v>39600</v>
      </c>
      <c r="D53" s="10">
        <f>SUM(D54)</f>
        <v>39600</v>
      </c>
      <c r="E53" s="10">
        <f>SUM(E54)</f>
        <v>187270.56</v>
      </c>
      <c r="F53" s="11">
        <f t="shared" si="36"/>
        <v>472.9054545454545</v>
      </c>
      <c r="G53" s="10">
        <f>SUM(G54)</f>
        <v>28266</v>
      </c>
      <c r="H53" s="10">
        <f>SUM(H54)</f>
        <v>159004.56</v>
      </c>
      <c r="I53" s="11">
        <f t="shared" si="26"/>
        <v>662.5293992782849</v>
      </c>
    </row>
    <row r="54" spans="1:9" ht="12.75">
      <c r="A54" s="16" t="s">
        <v>104</v>
      </c>
      <c r="B54" s="45" t="s">
        <v>105</v>
      </c>
      <c r="C54" s="18">
        <f>SUM(C55:C57)</f>
        <v>39600</v>
      </c>
      <c r="D54" s="18">
        <f>SUM(D55:D57)</f>
        <v>39600</v>
      </c>
      <c r="E54" s="18">
        <f>SUM(E55:E57)</f>
        <v>187270.56</v>
      </c>
      <c r="F54" s="19">
        <f t="shared" si="36"/>
        <v>472.9054545454545</v>
      </c>
      <c r="G54" s="18">
        <f>SUM(G55:G59)</f>
        <v>28266</v>
      </c>
      <c r="H54" s="18">
        <f>SUM(H55:H57)</f>
        <v>159004.56</v>
      </c>
      <c r="I54" s="19">
        <f t="shared" si="26"/>
        <v>662.5293992782849</v>
      </c>
    </row>
    <row r="55" spans="1:9" ht="20.25">
      <c r="A55" s="20" t="s">
        <v>106</v>
      </c>
      <c r="B55" s="21" t="s">
        <v>107</v>
      </c>
      <c r="C55" s="22">
        <v>28100</v>
      </c>
      <c r="D55" s="22">
        <v>28100</v>
      </c>
      <c r="E55" s="22">
        <v>35633.54</v>
      </c>
      <c r="F55" s="23">
        <f t="shared" si="36"/>
        <v>126.80975088967972</v>
      </c>
      <c r="G55" s="22">
        <v>20114.9</v>
      </c>
      <c r="H55" s="22">
        <f aca="true" t="shared" si="39" ref="H55:H59">SUM(E55-G55)</f>
        <v>15518.64</v>
      </c>
      <c r="I55" s="23">
        <f t="shared" si="26"/>
        <v>177.1499734028009</v>
      </c>
    </row>
    <row r="56" spans="1:9" ht="12.75">
      <c r="A56" s="60" t="s">
        <v>108</v>
      </c>
      <c r="B56" s="61" t="s">
        <v>109</v>
      </c>
      <c r="C56" s="22">
        <v>1200</v>
      </c>
      <c r="D56" s="22">
        <v>1200</v>
      </c>
      <c r="E56" s="22">
        <v>364.3</v>
      </c>
      <c r="F56" s="23">
        <f t="shared" si="36"/>
        <v>30.35833333333333</v>
      </c>
      <c r="G56" s="22">
        <v>821.88</v>
      </c>
      <c r="H56" s="22">
        <f t="shared" si="39"/>
        <v>-457.58</v>
      </c>
      <c r="I56" s="23">
        <f t="shared" si="26"/>
        <v>44.32520562612547</v>
      </c>
    </row>
    <row r="57" spans="1:9" ht="14.25">
      <c r="A57" s="20" t="s">
        <v>110</v>
      </c>
      <c r="B57" s="21" t="s">
        <v>111</v>
      </c>
      <c r="C57" s="57">
        <f>SUM(C58)</f>
        <v>10300</v>
      </c>
      <c r="D57" s="57">
        <f>SUM(D58)</f>
        <v>10300</v>
      </c>
      <c r="E57" s="57">
        <f>SUM(E58:E59)</f>
        <v>151272.72</v>
      </c>
      <c r="F57" s="23">
        <f t="shared" si="36"/>
        <v>1468.6671844660195</v>
      </c>
      <c r="G57" s="22">
        <v>7329.22</v>
      </c>
      <c r="H57" s="22">
        <f t="shared" si="39"/>
        <v>143943.5</v>
      </c>
      <c r="I57" s="23">
        <f t="shared" si="26"/>
        <v>2063.967516325066</v>
      </c>
    </row>
    <row r="58" spans="1:9" ht="12.75">
      <c r="A58" s="20" t="s">
        <v>112</v>
      </c>
      <c r="B58" s="21" t="s">
        <v>113</v>
      </c>
      <c r="C58" s="22">
        <v>10300</v>
      </c>
      <c r="D58" s="22">
        <v>10300</v>
      </c>
      <c r="E58" s="22">
        <v>4674.69</v>
      </c>
      <c r="F58" s="23">
        <f t="shared" si="36"/>
        <v>45.38533980582524</v>
      </c>
      <c r="G58" s="22">
        <v>0</v>
      </c>
      <c r="H58" s="22">
        <f t="shared" si="39"/>
        <v>4674.69</v>
      </c>
      <c r="I58" s="23">
        <v>0</v>
      </c>
    </row>
    <row r="59" spans="1:9" ht="15" customHeight="1">
      <c r="A59" s="20" t="s">
        <v>114</v>
      </c>
      <c r="B59" s="62" t="s">
        <v>115</v>
      </c>
      <c r="C59" s="22">
        <v>0</v>
      </c>
      <c r="D59" s="22">
        <v>0</v>
      </c>
      <c r="E59" s="22">
        <v>146598.03</v>
      </c>
      <c r="F59" s="23">
        <v>0</v>
      </c>
      <c r="G59" s="22">
        <v>0</v>
      </c>
      <c r="H59" s="22">
        <f t="shared" si="39"/>
        <v>146598.03</v>
      </c>
      <c r="I59" s="23">
        <v>0</v>
      </c>
    </row>
    <row r="60" spans="1:9" ht="25.5">
      <c r="A60" s="24" t="s">
        <v>116</v>
      </c>
      <c r="B60" s="25" t="s">
        <v>117</v>
      </c>
      <c r="C60" s="10">
        <f aca="true" t="shared" si="40" ref="C60:C62">SUM(C61)</f>
        <v>6842508</v>
      </c>
      <c r="D60" s="10">
        <f aca="true" t="shared" si="41" ref="D60:D62">SUM(D61)</f>
        <v>6842508</v>
      </c>
      <c r="E60" s="10">
        <f aca="true" t="shared" si="42" ref="E60:E61">SUM(E61)</f>
        <v>4051983.25</v>
      </c>
      <c r="F60" s="11">
        <f aca="true" t="shared" si="43" ref="F60:F63">SUM(E60/D60)*100</f>
        <v>59.2178080025628</v>
      </c>
      <c r="G60" s="10">
        <f aca="true" t="shared" si="44" ref="G60:G62">SUM(G61)</f>
        <v>3695149.07</v>
      </c>
      <c r="H60" s="10">
        <f aca="true" t="shared" si="45" ref="H60:H62">SUM(H61)</f>
        <v>355745.8700000001</v>
      </c>
      <c r="I60" s="11">
        <f aca="true" t="shared" si="46" ref="I60:I63">SUM(E60/G60)*100</f>
        <v>109.65682772846834</v>
      </c>
    </row>
    <row r="61" spans="1:9" ht="12.75">
      <c r="A61" s="27" t="s">
        <v>118</v>
      </c>
      <c r="B61" s="28" t="s">
        <v>119</v>
      </c>
      <c r="C61" s="18">
        <f t="shared" si="40"/>
        <v>6842508</v>
      </c>
      <c r="D61" s="18">
        <f t="shared" si="41"/>
        <v>6842508</v>
      </c>
      <c r="E61" s="18">
        <f t="shared" si="42"/>
        <v>4051983.25</v>
      </c>
      <c r="F61" s="19">
        <f t="shared" si="43"/>
        <v>59.2178080025628</v>
      </c>
      <c r="G61" s="18">
        <f t="shared" si="44"/>
        <v>3695149.07</v>
      </c>
      <c r="H61" s="18">
        <f t="shared" si="45"/>
        <v>355745.8700000001</v>
      </c>
      <c r="I61" s="19">
        <f t="shared" si="46"/>
        <v>109.65682772846834</v>
      </c>
    </row>
    <row r="62" spans="1:9" ht="12.75">
      <c r="A62" s="59" t="s">
        <v>120</v>
      </c>
      <c r="B62" s="56" t="s">
        <v>121</v>
      </c>
      <c r="C62" s="57">
        <f t="shared" si="40"/>
        <v>6842508</v>
      </c>
      <c r="D62" s="57">
        <f t="shared" si="41"/>
        <v>6842508</v>
      </c>
      <c r="E62" s="57">
        <f>SUM(E63:E64)</f>
        <v>4051983.25</v>
      </c>
      <c r="F62" s="30">
        <f t="shared" si="43"/>
        <v>59.2178080025628</v>
      </c>
      <c r="G62" s="57">
        <f t="shared" si="44"/>
        <v>3695149.07</v>
      </c>
      <c r="H62" s="57">
        <f t="shared" si="45"/>
        <v>355745.8700000001</v>
      </c>
      <c r="I62" s="30">
        <f t="shared" si="46"/>
        <v>109.65682772846834</v>
      </c>
    </row>
    <row r="63" spans="1:9" ht="20.25">
      <c r="A63" s="20" t="s">
        <v>122</v>
      </c>
      <c r="B63" s="21" t="s">
        <v>123</v>
      </c>
      <c r="C63" s="22">
        <v>6842508</v>
      </c>
      <c r="D63" s="22">
        <v>6842508</v>
      </c>
      <c r="E63" s="22">
        <v>4050894.94</v>
      </c>
      <c r="F63" s="23">
        <f t="shared" si="43"/>
        <v>59.20190286953263</v>
      </c>
      <c r="G63" s="22">
        <v>3695149.07</v>
      </c>
      <c r="H63" s="22">
        <f>SUM(E63-G63)</f>
        <v>355745.8700000001</v>
      </c>
      <c r="I63" s="23">
        <f t="shared" si="46"/>
        <v>109.62737533076034</v>
      </c>
    </row>
    <row r="64" spans="1:9" ht="18.75">
      <c r="A64" s="20" t="s">
        <v>124</v>
      </c>
      <c r="B64" s="21" t="s">
        <v>125</v>
      </c>
      <c r="C64" s="22"/>
      <c r="D64" s="22"/>
      <c r="E64" s="22">
        <v>1088.31</v>
      </c>
      <c r="F64" s="23"/>
      <c r="G64" s="22"/>
      <c r="H64" s="22"/>
      <c r="I64" s="23"/>
    </row>
    <row r="65" spans="1:9" ht="25.5">
      <c r="A65" s="8" t="s">
        <v>126</v>
      </c>
      <c r="B65" s="31" t="s">
        <v>127</v>
      </c>
      <c r="C65" s="10">
        <f>SUM(C66,C69,C74)</f>
        <v>1345000</v>
      </c>
      <c r="D65" s="10">
        <f>SUM(D66,D69)+D74</f>
        <v>1678653</v>
      </c>
      <c r="E65" s="10">
        <f>SUM(E66,E69)+E74</f>
        <v>829687.41</v>
      </c>
      <c r="F65" s="11">
        <f>SUM(E65/D65)*100</f>
        <v>49.42578424486776</v>
      </c>
      <c r="G65" s="10">
        <f>SUM(G66,G69)+G74</f>
        <v>1903500.54</v>
      </c>
      <c r="H65" s="10">
        <f>SUM(H66,H69)</f>
        <v>-1073813.1300000001</v>
      </c>
      <c r="I65" s="11">
        <f aca="true" t="shared" si="47" ref="I65:I70">SUM(E65/G65)*100</f>
        <v>43.587453355805195</v>
      </c>
    </row>
    <row r="66" spans="1:9" ht="56.25" customHeight="1">
      <c r="A66" s="16" t="s">
        <v>128</v>
      </c>
      <c r="B66" s="28" t="s">
        <v>129</v>
      </c>
      <c r="C66" s="18">
        <f aca="true" t="shared" si="48" ref="C66:C67">SUM(C67)</f>
        <v>1000000</v>
      </c>
      <c r="D66" s="18">
        <f aca="true" t="shared" si="49" ref="D66:D67">SUM(D67)</f>
        <v>1333653</v>
      </c>
      <c r="E66" s="18">
        <f aca="true" t="shared" si="50" ref="E66:E67">SUM(E67)</f>
        <v>333653</v>
      </c>
      <c r="F66" s="19">
        <f aca="true" t="shared" si="51" ref="F66:F68">E66/D66*100</f>
        <v>25.017976940028632</v>
      </c>
      <c r="G66" s="18">
        <f aca="true" t="shared" si="52" ref="G66:G67">SUM(G67)</f>
        <v>1462300</v>
      </c>
      <c r="H66" s="18">
        <f aca="true" t="shared" si="53" ref="H66:H68">SUM(E66-G66)</f>
        <v>-1128647</v>
      </c>
      <c r="I66" s="19">
        <f t="shared" si="47"/>
        <v>22.817000615468782</v>
      </c>
    </row>
    <row r="67" spans="1:9" ht="54.75" customHeight="1">
      <c r="A67" s="55" t="s">
        <v>130</v>
      </c>
      <c r="B67" s="56" t="s">
        <v>131</v>
      </c>
      <c r="C67" s="57">
        <f t="shared" si="48"/>
        <v>1000000</v>
      </c>
      <c r="D67" s="57">
        <f t="shared" si="49"/>
        <v>1333653</v>
      </c>
      <c r="E67" s="57">
        <f t="shared" si="50"/>
        <v>333653</v>
      </c>
      <c r="F67" s="19">
        <f t="shared" si="51"/>
        <v>25.017976940028632</v>
      </c>
      <c r="G67" s="57">
        <f t="shared" si="52"/>
        <v>1462300</v>
      </c>
      <c r="H67" s="18">
        <f t="shared" si="53"/>
        <v>-1128647</v>
      </c>
      <c r="I67" s="19">
        <f t="shared" si="47"/>
        <v>22.817000615468782</v>
      </c>
    </row>
    <row r="68" spans="1:9" ht="54.75" customHeight="1">
      <c r="A68" s="40" t="s">
        <v>132</v>
      </c>
      <c r="B68" s="21" t="s">
        <v>133</v>
      </c>
      <c r="C68" s="22">
        <v>1000000</v>
      </c>
      <c r="D68" s="22">
        <v>1333653</v>
      </c>
      <c r="E68" s="22">
        <v>333653</v>
      </c>
      <c r="F68" s="19">
        <f t="shared" si="51"/>
        <v>25.017976940028632</v>
      </c>
      <c r="G68" s="22">
        <v>1462300</v>
      </c>
      <c r="H68" s="18">
        <f t="shared" si="53"/>
        <v>-1128647</v>
      </c>
      <c r="I68" s="19">
        <f t="shared" si="47"/>
        <v>22.817000615468782</v>
      </c>
    </row>
    <row r="69" spans="1:10" ht="22.5" customHeight="1">
      <c r="A69" s="16" t="s">
        <v>134</v>
      </c>
      <c r="B69" s="28" t="s">
        <v>135</v>
      </c>
      <c r="C69" s="18">
        <f>SUM(C70)</f>
        <v>320000</v>
      </c>
      <c r="D69" s="18">
        <f>SUM(D70)</f>
        <v>320000</v>
      </c>
      <c r="E69" s="18">
        <f>SUM(E70)</f>
        <v>485517.31</v>
      </c>
      <c r="F69" s="34">
        <f aca="true" t="shared" si="54" ref="F69:F71">SUM(E69/D69)*100</f>
        <v>151.724159375</v>
      </c>
      <c r="G69" s="18">
        <f>SUM(G70)</f>
        <v>409169.99</v>
      </c>
      <c r="H69" s="18">
        <f>SUM(H70)</f>
        <v>54833.86999999998</v>
      </c>
      <c r="I69" s="34">
        <f t="shared" si="47"/>
        <v>118.65907125788966</v>
      </c>
      <c r="J69" s="63"/>
    </row>
    <row r="70" spans="1:9" ht="22.5">
      <c r="A70" s="55" t="s">
        <v>136</v>
      </c>
      <c r="B70" s="56" t="s">
        <v>137</v>
      </c>
      <c r="C70" s="57">
        <f>SUM(C72:C73)+C71</f>
        <v>320000</v>
      </c>
      <c r="D70" s="57">
        <f>SUM(D72:D73)+D71</f>
        <v>320000</v>
      </c>
      <c r="E70" s="57">
        <f>SUM(E72:E73)+E71</f>
        <v>485517.31</v>
      </c>
      <c r="F70" s="30">
        <f t="shared" si="54"/>
        <v>151.724159375</v>
      </c>
      <c r="G70" s="57">
        <f>SUM(G72:G73)+G71</f>
        <v>409169.99</v>
      </c>
      <c r="H70" s="57">
        <f>SUM(H72:H73)+H71+H74</f>
        <v>54833.86999999998</v>
      </c>
      <c r="I70" s="30">
        <f t="shared" si="47"/>
        <v>118.65907125788966</v>
      </c>
    </row>
    <row r="71" spans="1:9" ht="46.5" customHeight="1">
      <c r="A71" s="40" t="s">
        <v>138</v>
      </c>
      <c r="B71" s="21" t="s">
        <v>139</v>
      </c>
      <c r="C71" s="22">
        <v>120000</v>
      </c>
      <c r="D71" s="22">
        <v>120000</v>
      </c>
      <c r="E71" s="22">
        <v>423425.51</v>
      </c>
      <c r="F71" s="30">
        <f t="shared" si="54"/>
        <v>352.8545916666667</v>
      </c>
      <c r="G71" s="22">
        <v>211122.35</v>
      </c>
      <c r="H71" s="22">
        <f aca="true" t="shared" si="55" ref="H71:H73">SUM(E71-G71)</f>
        <v>212303.16</v>
      </c>
      <c r="I71" s="23">
        <f>E71/H71*100</f>
        <v>199.4438095033536</v>
      </c>
    </row>
    <row r="72" spans="1:9" ht="38.25" customHeight="1">
      <c r="A72" s="40" t="s">
        <v>140</v>
      </c>
      <c r="B72" s="21" t="s">
        <v>141</v>
      </c>
      <c r="C72" s="22">
        <v>0</v>
      </c>
      <c r="D72" s="22">
        <v>0</v>
      </c>
      <c r="E72" s="22">
        <v>0</v>
      </c>
      <c r="F72" s="23">
        <v>0</v>
      </c>
      <c r="G72" s="22">
        <v>0</v>
      </c>
      <c r="H72" s="22">
        <f t="shared" si="55"/>
        <v>0</v>
      </c>
      <c r="I72" s="23">
        <v>0</v>
      </c>
    </row>
    <row r="73" spans="1:9" ht="34.5" customHeight="1">
      <c r="A73" s="40" t="s">
        <v>142</v>
      </c>
      <c r="B73" s="21" t="s">
        <v>143</v>
      </c>
      <c r="C73" s="22">
        <v>200000</v>
      </c>
      <c r="D73" s="22">
        <v>200000</v>
      </c>
      <c r="E73" s="22">
        <v>62091.8</v>
      </c>
      <c r="F73" s="23">
        <f>SUM(E73/D73)*100</f>
        <v>31.045900000000003</v>
      </c>
      <c r="G73" s="22">
        <v>198047.64</v>
      </c>
      <c r="H73" s="22">
        <f t="shared" si="55"/>
        <v>-135955.84000000003</v>
      </c>
      <c r="I73" s="23">
        <f aca="true" t="shared" si="56" ref="I73:I76">SUM(E73/G73)*100</f>
        <v>31.351951479957048</v>
      </c>
    </row>
    <row r="74" spans="1:9" ht="44.25" customHeight="1">
      <c r="A74" s="55" t="s">
        <v>144</v>
      </c>
      <c r="B74" s="56" t="s">
        <v>145</v>
      </c>
      <c r="C74" s="57">
        <f>SUM(C75)</f>
        <v>25000</v>
      </c>
      <c r="D74" s="57">
        <f>D75</f>
        <v>25000</v>
      </c>
      <c r="E74" s="57">
        <f>E75</f>
        <v>10517.1</v>
      </c>
      <c r="F74" s="30">
        <f>E74/D74*100</f>
        <v>42.0684</v>
      </c>
      <c r="G74" s="57">
        <f aca="true" t="shared" si="57" ref="G74:G75">SUM(G75)</f>
        <v>32030.55</v>
      </c>
      <c r="H74" s="57">
        <f>E74-G74</f>
        <v>-21513.449999999997</v>
      </c>
      <c r="I74" s="23">
        <f t="shared" si="56"/>
        <v>32.83459072666564</v>
      </c>
    </row>
    <row r="75" spans="1:9" ht="45" customHeight="1">
      <c r="A75" s="40" t="s">
        <v>146</v>
      </c>
      <c r="B75" s="21" t="s">
        <v>147</v>
      </c>
      <c r="C75" s="22">
        <f>SUM(C76:C76)</f>
        <v>25000</v>
      </c>
      <c r="D75" s="22">
        <f>SUM(D76)</f>
        <v>25000</v>
      </c>
      <c r="E75" s="22">
        <f>SUM(E76:E77)</f>
        <v>10517.1</v>
      </c>
      <c r="F75" s="22">
        <f>SUM(F76)</f>
        <v>37.89</v>
      </c>
      <c r="G75" s="22">
        <f t="shared" si="57"/>
        <v>32030.55</v>
      </c>
      <c r="H75" s="22">
        <f>SUM(H76)</f>
        <v>-22558.05</v>
      </c>
      <c r="I75" s="23">
        <f t="shared" si="56"/>
        <v>32.83459072666564</v>
      </c>
    </row>
    <row r="76" spans="1:9" ht="66.75" customHeight="1">
      <c r="A76" s="40" t="s">
        <v>148</v>
      </c>
      <c r="B76" s="64" t="s">
        <v>149</v>
      </c>
      <c r="C76" s="22">
        <v>25000</v>
      </c>
      <c r="D76" s="22">
        <v>25000</v>
      </c>
      <c r="E76" s="22">
        <v>9472.5</v>
      </c>
      <c r="F76" s="23">
        <f>E76/D76*100</f>
        <v>37.89</v>
      </c>
      <c r="G76" s="22">
        <v>32030.55</v>
      </c>
      <c r="H76" s="22">
        <f>E76-G76</f>
        <v>-22558.05</v>
      </c>
      <c r="I76" s="23">
        <f t="shared" si="56"/>
        <v>29.573329212267662</v>
      </c>
    </row>
    <row r="77" spans="1:9" ht="41.25" customHeight="1">
      <c r="A77" s="40" t="s">
        <v>150</v>
      </c>
      <c r="B77" s="64" t="s">
        <v>151</v>
      </c>
      <c r="C77" s="22"/>
      <c r="D77" s="22"/>
      <c r="E77" s="22">
        <v>1044.6</v>
      </c>
      <c r="F77" s="23"/>
      <c r="G77" s="22"/>
      <c r="H77" s="22"/>
      <c r="I77" s="23"/>
    </row>
    <row r="78" spans="1:9" ht="17.25" customHeight="1">
      <c r="A78" s="8" t="s">
        <v>152</v>
      </c>
      <c r="B78" s="54" t="s">
        <v>153</v>
      </c>
      <c r="C78" s="10">
        <f>SUM(C82,C84,C86,C89,C90,C92,C93)</f>
        <v>326501.71</v>
      </c>
      <c r="D78" s="10">
        <f>SUM(D82,D86,D89,D90,D92,D93)+D80+D84+D81</f>
        <v>326501.71</v>
      </c>
      <c r="E78" s="10">
        <f>SUM(E82,E86,E89,E90,E92,E93)+E80+E84+E81</f>
        <v>372385.55000000005</v>
      </c>
      <c r="F78" s="11">
        <f>SUM(E78/D78)*100</f>
        <v>114.05316988998312</v>
      </c>
      <c r="G78" s="10">
        <f>SUM(G82,G86,G89,G90,G92,G93)+G80+G84+G81</f>
        <v>333060.62</v>
      </c>
      <c r="H78" s="10">
        <f>SUM(H82,H86,H89,H90,H92,H93)+H80+H84+H81</f>
        <v>39324.93000000002</v>
      </c>
      <c r="I78" s="11">
        <f>SUM(E78/G78)*100</f>
        <v>111.80713889261362</v>
      </c>
    </row>
    <row r="79" spans="1:9" ht="27.75" customHeight="1">
      <c r="A79" s="32" t="s">
        <v>154</v>
      </c>
      <c r="B79" s="65" t="s">
        <v>155</v>
      </c>
      <c r="C79" s="51">
        <v>0</v>
      </c>
      <c r="D79" s="51">
        <f>D80+D81</f>
        <v>0</v>
      </c>
      <c r="E79" s="51">
        <f>E80+E81</f>
        <v>0</v>
      </c>
      <c r="F79" s="11">
        <v>0</v>
      </c>
      <c r="G79" s="51">
        <f>G80</f>
        <v>0</v>
      </c>
      <c r="H79" s="51">
        <f>H80</f>
        <v>0</v>
      </c>
      <c r="I79" s="11">
        <v>0</v>
      </c>
    </row>
    <row r="80" spans="1:9" ht="63" customHeight="1">
      <c r="A80" s="32" t="s">
        <v>156</v>
      </c>
      <c r="B80" s="45" t="s">
        <v>157</v>
      </c>
      <c r="C80" s="51">
        <v>0</v>
      </c>
      <c r="D80" s="51">
        <v>0</v>
      </c>
      <c r="E80" s="51">
        <v>0</v>
      </c>
      <c r="F80" s="11">
        <v>0</v>
      </c>
      <c r="G80" s="51">
        <v>0</v>
      </c>
      <c r="H80" s="22">
        <f aca="true" t="shared" si="58" ref="H80:H81">SUM(E80-G80)</f>
        <v>0</v>
      </c>
      <c r="I80" s="11">
        <v>0</v>
      </c>
    </row>
    <row r="81" spans="1:9" ht="53.25" customHeight="1">
      <c r="A81" s="16" t="s">
        <v>158</v>
      </c>
      <c r="B81" s="45" t="s">
        <v>159</v>
      </c>
      <c r="C81" s="18">
        <v>0</v>
      </c>
      <c r="D81" s="18">
        <v>0</v>
      </c>
      <c r="E81" s="18">
        <v>0</v>
      </c>
      <c r="F81" s="66">
        <v>0</v>
      </c>
      <c r="G81" s="18">
        <v>-150</v>
      </c>
      <c r="H81" s="67">
        <f t="shared" si="58"/>
        <v>150</v>
      </c>
      <c r="I81" s="11">
        <v>0</v>
      </c>
    </row>
    <row r="82" spans="1:9" ht="45" customHeight="1">
      <c r="A82" s="68" t="s">
        <v>160</v>
      </c>
      <c r="B82" s="69" t="s">
        <v>161</v>
      </c>
      <c r="C82" s="18">
        <f>SUM(C83)</f>
        <v>2222.22</v>
      </c>
      <c r="D82" s="18">
        <f>SUM(D83)</f>
        <v>2222.22</v>
      </c>
      <c r="E82" s="18">
        <f>SUM(E83)</f>
        <v>45000</v>
      </c>
      <c r="F82" s="34">
        <f aca="true" t="shared" si="59" ref="F82:F85">E82/D82*100</f>
        <v>2025.0020250020252</v>
      </c>
      <c r="G82" s="18">
        <f>SUM(G83)</f>
        <v>0</v>
      </c>
      <c r="H82" s="18">
        <f>SUM(H83)</f>
        <v>45000</v>
      </c>
      <c r="I82" s="11">
        <v>0</v>
      </c>
    </row>
    <row r="83" spans="1:9" ht="43.5" customHeight="1">
      <c r="A83" s="60" t="s">
        <v>162</v>
      </c>
      <c r="B83" s="70" t="s">
        <v>163</v>
      </c>
      <c r="C83" s="22">
        <v>2222.22</v>
      </c>
      <c r="D83" s="22">
        <v>2222.22</v>
      </c>
      <c r="E83" s="22">
        <v>45000</v>
      </c>
      <c r="F83" s="23">
        <f t="shared" si="59"/>
        <v>2025.0020250020252</v>
      </c>
      <c r="G83" s="22">
        <v>0</v>
      </c>
      <c r="H83" s="22">
        <f>SUM(E83-G83)</f>
        <v>45000</v>
      </c>
      <c r="I83" s="19">
        <v>0</v>
      </c>
    </row>
    <row r="84" spans="1:9" ht="43.5" customHeight="1">
      <c r="A84" s="68" t="s">
        <v>164</v>
      </c>
      <c r="B84" s="69" t="s">
        <v>165</v>
      </c>
      <c r="C84" s="18">
        <f>SUM(C85)</f>
        <v>17333.33</v>
      </c>
      <c r="D84" s="18">
        <f>SUM(D85)</f>
        <v>17333.33</v>
      </c>
      <c r="E84" s="18">
        <f>SUM(E85)</f>
        <v>0</v>
      </c>
      <c r="F84" s="23">
        <f t="shared" si="59"/>
        <v>0</v>
      </c>
      <c r="G84" s="18">
        <f>SUM(G85)</f>
        <v>40000</v>
      </c>
      <c r="H84" s="18">
        <f>SUM(H85)</f>
        <v>-40000</v>
      </c>
      <c r="I84" s="19">
        <f aca="true" t="shared" si="60" ref="I84:I85">E84/G84*100</f>
        <v>0</v>
      </c>
    </row>
    <row r="85" spans="1:9" ht="43.5" customHeight="1">
      <c r="A85" s="60" t="s">
        <v>166</v>
      </c>
      <c r="B85" s="70" t="s">
        <v>167</v>
      </c>
      <c r="C85" s="22">
        <v>17333.33</v>
      </c>
      <c r="D85" s="22">
        <v>17333.33</v>
      </c>
      <c r="E85" s="22">
        <v>0</v>
      </c>
      <c r="F85" s="23">
        <f t="shared" si="59"/>
        <v>0</v>
      </c>
      <c r="G85" s="22">
        <v>40000</v>
      </c>
      <c r="H85" s="22">
        <f>SUM(E85-G85)</f>
        <v>-40000</v>
      </c>
      <c r="I85" s="19">
        <f t="shared" si="60"/>
        <v>0</v>
      </c>
    </row>
    <row r="86" spans="1:9" ht="86.25" customHeight="1">
      <c r="A86" s="27" t="s">
        <v>168</v>
      </c>
      <c r="B86" s="45" t="s">
        <v>169</v>
      </c>
      <c r="C86" s="71">
        <v>0</v>
      </c>
      <c r="D86" s="71">
        <f>SUM(D87:D88)</f>
        <v>0</v>
      </c>
      <c r="E86" s="71">
        <f>SUM(E87:E88)</f>
        <v>10000</v>
      </c>
      <c r="F86" s="23">
        <v>0</v>
      </c>
      <c r="G86" s="71">
        <f>SUM(G87:G88)</f>
        <v>500</v>
      </c>
      <c r="H86" s="71">
        <f>SUM(H87:H88)</f>
        <v>9500</v>
      </c>
      <c r="I86" s="34">
        <v>0</v>
      </c>
    </row>
    <row r="87" spans="1:9" ht="27" customHeight="1">
      <c r="A87" s="60" t="s">
        <v>170</v>
      </c>
      <c r="B87" s="70" t="s">
        <v>171</v>
      </c>
      <c r="C87" s="72">
        <v>0</v>
      </c>
      <c r="D87" s="72">
        <v>0</v>
      </c>
      <c r="E87" s="72">
        <v>10000</v>
      </c>
      <c r="F87" s="23">
        <v>0</v>
      </c>
      <c r="G87" s="72">
        <v>500</v>
      </c>
      <c r="H87" s="22">
        <f aca="true" t="shared" si="61" ref="H87:H89">SUM(E87-G87)</f>
        <v>9500</v>
      </c>
      <c r="I87" s="23">
        <v>0</v>
      </c>
    </row>
    <row r="88" spans="1:9" ht="19.5" customHeight="1">
      <c r="A88" s="20" t="s">
        <v>172</v>
      </c>
      <c r="B88" s="73" t="s">
        <v>173</v>
      </c>
      <c r="C88" s="72">
        <v>0</v>
      </c>
      <c r="D88" s="72">
        <v>0</v>
      </c>
      <c r="E88" s="72">
        <v>0</v>
      </c>
      <c r="F88" s="23">
        <v>0</v>
      </c>
      <c r="G88" s="72">
        <v>0</v>
      </c>
      <c r="H88" s="22">
        <f t="shared" si="61"/>
        <v>0</v>
      </c>
      <c r="I88" s="23">
        <v>0</v>
      </c>
    </row>
    <row r="89" spans="1:9" ht="35.25" customHeight="1">
      <c r="A89" s="27" t="s">
        <v>174</v>
      </c>
      <c r="B89" s="28" t="s">
        <v>175</v>
      </c>
      <c r="C89" s="18">
        <v>166.67</v>
      </c>
      <c r="D89" s="18">
        <v>166.67</v>
      </c>
      <c r="E89" s="18">
        <v>1000</v>
      </c>
      <c r="F89" s="34">
        <f>E89/D89*100</f>
        <v>599.9880002399952</v>
      </c>
      <c r="G89" s="18">
        <v>500</v>
      </c>
      <c r="H89" s="18">
        <f t="shared" si="61"/>
        <v>500</v>
      </c>
      <c r="I89" s="34">
        <f>SUM(E89/G89*100)</f>
        <v>200</v>
      </c>
    </row>
    <row r="90" spans="1:9" ht="47.25" customHeight="1">
      <c r="A90" s="68" t="s">
        <v>176</v>
      </c>
      <c r="B90" s="69" t="s">
        <v>177</v>
      </c>
      <c r="C90" s="18">
        <f>SUM(C91)</f>
        <v>0</v>
      </c>
      <c r="D90" s="18">
        <f>SUM(D91)</f>
        <v>0</v>
      </c>
      <c r="E90" s="18">
        <f>SUM(E91)</f>
        <v>115455.64</v>
      </c>
      <c r="F90" s="19">
        <v>0</v>
      </c>
      <c r="G90" s="18">
        <f>SUM(G91)</f>
        <v>0</v>
      </c>
      <c r="H90" s="18">
        <f>SUM(H91)</f>
        <v>115455.64</v>
      </c>
      <c r="I90" s="19">
        <v>0</v>
      </c>
    </row>
    <row r="91" spans="1:9" ht="45.75" customHeight="1">
      <c r="A91" s="60" t="s">
        <v>178</v>
      </c>
      <c r="B91" s="70" t="s">
        <v>179</v>
      </c>
      <c r="C91" s="22">
        <v>0</v>
      </c>
      <c r="D91" s="22">
        <v>0</v>
      </c>
      <c r="E91" s="22">
        <v>115455.64</v>
      </c>
      <c r="F91" s="23">
        <v>0</v>
      </c>
      <c r="G91" s="22">
        <v>0</v>
      </c>
      <c r="H91" s="22">
        <f aca="true" t="shared" si="62" ref="H91:H92">SUM(E91-G91)</f>
        <v>115455.64</v>
      </c>
      <c r="I91" s="19">
        <v>0</v>
      </c>
    </row>
    <row r="92" spans="1:9" ht="48">
      <c r="A92" s="27" t="s">
        <v>180</v>
      </c>
      <c r="B92" s="28" t="s">
        <v>181</v>
      </c>
      <c r="C92" s="18">
        <v>2226.22</v>
      </c>
      <c r="D92" s="18">
        <v>2226.22</v>
      </c>
      <c r="E92" s="18">
        <v>0</v>
      </c>
      <c r="F92" s="34">
        <v>0</v>
      </c>
      <c r="G92" s="18">
        <v>0</v>
      </c>
      <c r="H92" s="18">
        <f t="shared" si="62"/>
        <v>0</v>
      </c>
      <c r="I92" s="34">
        <v>0</v>
      </c>
    </row>
    <row r="93" spans="1:9" ht="24.75" customHeight="1">
      <c r="A93" s="16" t="s">
        <v>182</v>
      </c>
      <c r="B93" s="17" t="s">
        <v>183</v>
      </c>
      <c r="C93" s="18">
        <f>SUM(C94)</f>
        <v>304553.27</v>
      </c>
      <c r="D93" s="18">
        <f>SUM(D94)</f>
        <v>304553.27</v>
      </c>
      <c r="E93" s="18">
        <f>SUM(E94)</f>
        <v>200929.91</v>
      </c>
      <c r="F93" s="34">
        <f aca="true" t="shared" si="63" ref="F93:F94">SUM(E93/D93)*100</f>
        <v>65.97529226988763</v>
      </c>
      <c r="G93" s="18">
        <f>SUM(G94)</f>
        <v>292210.62</v>
      </c>
      <c r="H93" s="18">
        <f>SUM(H94)</f>
        <v>-91280.70999999999</v>
      </c>
      <c r="I93" s="34">
        <f aca="true" t="shared" si="64" ref="I93:I94">SUM(E93/G93)*100</f>
        <v>68.76201487817247</v>
      </c>
    </row>
    <row r="94" spans="1:9" ht="33" customHeight="1">
      <c r="A94" s="74" t="s">
        <v>184</v>
      </c>
      <c r="B94" s="73" t="s">
        <v>185</v>
      </c>
      <c r="C94" s="75">
        <v>304553.27</v>
      </c>
      <c r="D94" s="22">
        <v>304553.27</v>
      </c>
      <c r="E94" s="22">
        <v>200929.91</v>
      </c>
      <c r="F94" s="23">
        <f t="shared" si="63"/>
        <v>65.97529226988763</v>
      </c>
      <c r="G94" s="22">
        <v>292210.62</v>
      </c>
      <c r="H94" s="22">
        <f>SUM(E94-G94)</f>
        <v>-91280.70999999999</v>
      </c>
      <c r="I94" s="23">
        <f t="shared" si="64"/>
        <v>68.76201487817247</v>
      </c>
    </row>
    <row r="95" spans="1:9" ht="18.75" customHeight="1">
      <c r="A95" s="76" t="s">
        <v>186</v>
      </c>
      <c r="B95" s="77" t="s">
        <v>187</v>
      </c>
      <c r="C95" s="78">
        <f>SUM(C98)</f>
        <v>0</v>
      </c>
      <c r="D95" s="78">
        <f>SUM(D98+D96)</f>
        <v>0</v>
      </c>
      <c r="E95" s="78">
        <f>SUM(E98+E96)</f>
        <v>5932.31</v>
      </c>
      <c r="F95" s="23">
        <v>0</v>
      </c>
      <c r="G95" s="78">
        <f>SUM(G98)+G97</f>
        <v>0</v>
      </c>
      <c r="H95" s="78">
        <f>SUM(H98)+H97</f>
        <v>4932.31</v>
      </c>
      <c r="I95" s="11">
        <v>0</v>
      </c>
    </row>
    <row r="96" spans="1:9" ht="18.75" customHeight="1">
      <c r="A96" s="79" t="s">
        <v>188</v>
      </c>
      <c r="B96" s="80" t="s">
        <v>189</v>
      </c>
      <c r="C96" s="81">
        <v>0</v>
      </c>
      <c r="D96" s="81">
        <v>0</v>
      </c>
      <c r="E96" s="81">
        <f>E97</f>
        <v>1000</v>
      </c>
      <c r="F96" s="23">
        <v>0</v>
      </c>
      <c r="G96" s="81">
        <f>G97</f>
        <v>0</v>
      </c>
      <c r="H96" s="81">
        <f>E96-G96</f>
        <v>1000</v>
      </c>
      <c r="I96" s="19">
        <v>0</v>
      </c>
    </row>
    <row r="97" spans="1:9" ht="23.25" customHeight="1">
      <c r="A97" s="82" t="s">
        <v>190</v>
      </c>
      <c r="B97" s="83" t="s">
        <v>191</v>
      </c>
      <c r="C97" s="75">
        <v>0</v>
      </c>
      <c r="D97" s="75">
        <v>0</v>
      </c>
      <c r="E97" s="75">
        <v>1000</v>
      </c>
      <c r="F97" s="23">
        <v>0</v>
      </c>
      <c r="G97" s="75">
        <v>0</v>
      </c>
      <c r="H97" s="22">
        <v>0</v>
      </c>
      <c r="I97" s="23">
        <v>0</v>
      </c>
    </row>
    <row r="98" spans="1:9" ht="16.5" customHeight="1">
      <c r="A98" s="79" t="s">
        <v>192</v>
      </c>
      <c r="B98" s="80" t="s">
        <v>193</v>
      </c>
      <c r="C98" s="81">
        <f>SUM(C99)</f>
        <v>0</v>
      </c>
      <c r="D98" s="81">
        <f>SUM(D99)</f>
        <v>0</v>
      </c>
      <c r="E98" s="81">
        <f>SUM(E99)</f>
        <v>4932.31</v>
      </c>
      <c r="F98" s="23">
        <v>0</v>
      </c>
      <c r="G98" s="81">
        <f>SUM(G99)</f>
        <v>0</v>
      </c>
      <c r="H98" s="81">
        <f>SUM(H99)</f>
        <v>4932.31</v>
      </c>
      <c r="I98" s="34">
        <v>0</v>
      </c>
    </row>
    <row r="99" spans="1:9" ht="15.75" customHeight="1">
      <c r="A99" s="82" t="s">
        <v>194</v>
      </c>
      <c r="B99" s="83" t="s">
        <v>195</v>
      </c>
      <c r="C99" s="75">
        <v>0</v>
      </c>
      <c r="D99" s="22">
        <v>0</v>
      </c>
      <c r="E99" s="22">
        <v>4932.31</v>
      </c>
      <c r="F99" s="23">
        <v>0</v>
      </c>
      <c r="G99" s="22">
        <v>0</v>
      </c>
      <c r="H99" s="22">
        <f>SUM(E99-G99)</f>
        <v>4932.31</v>
      </c>
      <c r="I99" s="23">
        <v>0</v>
      </c>
    </row>
    <row r="100" spans="1:9" ht="12.75">
      <c r="A100" s="84" t="s">
        <v>196</v>
      </c>
      <c r="B100" s="85" t="s">
        <v>197</v>
      </c>
      <c r="C100" s="14">
        <f>SUM(C101+C152)</f>
        <v>297727067.55</v>
      </c>
      <c r="D100" s="14">
        <f>SUM(D101+D152)</f>
        <v>365917889.70000005</v>
      </c>
      <c r="E100" s="14">
        <f>SUM(E101+E152)</f>
        <v>251124903.26</v>
      </c>
      <c r="F100" s="15">
        <f aca="true" t="shared" si="65" ref="F100:F120">SUM(E100/D100)*100</f>
        <v>68.62875807080277</v>
      </c>
      <c r="G100" s="14">
        <f>SUM(G101+G152)</f>
        <v>126463012</v>
      </c>
      <c r="H100" s="14">
        <f>SUM(H101+H152)</f>
        <v>123892829.76</v>
      </c>
      <c r="I100" s="15">
        <f aca="true" t="shared" si="66" ref="I100:I104">SUM(E100/G100)*100</f>
        <v>198.57577270103292</v>
      </c>
    </row>
    <row r="101" spans="1:9" ht="26.25" customHeight="1">
      <c r="A101" s="86" t="s">
        <v>198</v>
      </c>
      <c r="B101" s="87" t="s">
        <v>199</v>
      </c>
      <c r="C101" s="10">
        <f>SUM(C102+C107+C129+C149)</f>
        <v>297727067.55</v>
      </c>
      <c r="D101" s="10">
        <f>SUM(D102+D107+D129+D149)</f>
        <v>365917889.70000005</v>
      </c>
      <c r="E101" s="10">
        <f>SUM(E102+E107+E129+E149)</f>
        <v>251777105.54</v>
      </c>
      <c r="F101" s="11">
        <f t="shared" si="65"/>
        <v>68.8069954017337</v>
      </c>
      <c r="G101" s="10">
        <f>SUM(G102+G107+G129+G149)</f>
        <v>126695901.75</v>
      </c>
      <c r="H101" s="10">
        <f>SUM(H102+H107+H129+H149)</f>
        <v>124312142.29</v>
      </c>
      <c r="I101" s="11">
        <f t="shared" si="66"/>
        <v>198.72553260389893</v>
      </c>
    </row>
    <row r="102" spans="1:9" ht="24" customHeight="1">
      <c r="A102" s="88" t="s">
        <v>200</v>
      </c>
      <c r="B102" s="89" t="s">
        <v>201</v>
      </c>
      <c r="C102" s="51">
        <f>SUM(C103+C105)</f>
        <v>54997060</v>
      </c>
      <c r="D102" s="51">
        <f>SUM(D103+D105)</f>
        <v>55065030</v>
      </c>
      <c r="E102" s="51">
        <f>SUM(E103+E105)</f>
        <v>41286632</v>
      </c>
      <c r="F102" s="19">
        <f t="shared" si="65"/>
        <v>74.97795243187917</v>
      </c>
      <c r="G102" s="51">
        <f>SUM(G103+G105)</f>
        <v>40773545</v>
      </c>
      <c r="H102" s="51">
        <f>SUM(H103+H105)</f>
        <v>513087</v>
      </c>
      <c r="I102" s="19">
        <f t="shared" si="66"/>
        <v>101.25838212007321</v>
      </c>
    </row>
    <row r="103" spans="1:9" ht="12.75">
      <c r="A103" s="90" t="s">
        <v>202</v>
      </c>
      <c r="B103" s="91" t="s">
        <v>203</v>
      </c>
      <c r="C103" s="18">
        <f>SUM(C104)</f>
        <v>49472100</v>
      </c>
      <c r="D103" s="18">
        <f>SUM(D104)</f>
        <v>49472100</v>
      </c>
      <c r="E103" s="18">
        <f>SUM(E104)</f>
        <v>37104075</v>
      </c>
      <c r="F103" s="19">
        <f t="shared" si="65"/>
        <v>75</v>
      </c>
      <c r="G103" s="18">
        <f>SUM(G104)</f>
        <v>36318825</v>
      </c>
      <c r="H103" s="18">
        <f>SUM(H104)</f>
        <v>785250</v>
      </c>
      <c r="I103" s="19">
        <f t="shared" si="66"/>
        <v>102.16210188517938</v>
      </c>
    </row>
    <row r="104" spans="1:9" ht="21.75" customHeight="1">
      <c r="A104" s="92" t="s">
        <v>204</v>
      </c>
      <c r="B104" s="93" t="s">
        <v>205</v>
      </c>
      <c r="C104" s="22">
        <v>49472100</v>
      </c>
      <c r="D104" s="22">
        <v>49472100</v>
      </c>
      <c r="E104" s="22">
        <v>37104075</v>
      </c>
      <c r="F104" s="19">
        <f t="shared" si="65"/>
        <v>75</v>
      </c>
      <c r="G104" s="22">
        <v>36318825</v>
      </c>
      <c r="H104" s="22">
        <f>SUM(E104-G104)</f>
        <v>785250</v>
      </c>
      <c r="I104" s="23">
        <f t="shared" si="66"/>
        <v>102.16210188517938</v>
      </c>
    </row>
    <row r="105" spans="1:9" ht="25.5" customHeight="1">
      <c r="A105" s="90" t="s">
        <v>206</v>
      </c>
      <c r="B105" s="94" t="s">
        <v>207</v>
      </c>
      <c r="C105" s="18">
        <f>SUM(C106)</f>
        <v>5524960</v>
      </c>
      <c r="D105" s="18">
        <f>SUM(D106)</f>
        <v>5592930</v>
      </c>
      <c r="E105" s="18">
        <f>SUM(E106)</f>
        <v>4182557</v>
      </c>
      <c r="F105" s="34">
        <f t="shared" si="65"/>
        <v>74.78293130791911</v>
      </c>
      <c r="G105" s="18">
        <f>SUM(G106)</f>
        <v>4454720</v>
      </c>
      <c r="H105" s="18">
        <f>SUM(H106)</f>
        <v>-272163</v>
      </c>
      <c r="I105" s="19">
        <f aca="true" t="shared" si="67" ref="I105:I107">E105/G105*100</f>
        <v>93.89045776165506</v>
      </c>
    </row>
    <row r="106" spans="1:9" ht="21.75" customHeight="1">
      <c r="A106" s="90" t="s">
        <v>208</v>
      </c>
      <c r="B106" s="93" t="s">
        <v>209</v>
      </c>
      <c r="C106" s="22">
        <v>5524960</v>
      </c>
      <c r="D106" s="22">
        <v>5592930</v>
      </c>
      <c r="E106" s="22">
        <v>4182557</v>
      </c>
      <c r="F106" s="23">
        <f t="shared" si="65"/>
        <v>74.78293130791911</v>
      </c>
      <c r="G106" s="22">
        <v>4454720</v>
      </c>
      <c r="H106" s="22">
        <f>SUM(E106-G106)</f>
        <v>-272163</v>
      </c>
      <c r="I106" s="23">
        <f t="shared" si="67"/>
        <v>93.89045776165506</v>
      </c>
    </row>
    <row r="107" spans="1:9" ht="23.25" customHeight="1">
      <c r="A107" s="95" t="s">
        <v>210</v>
      </c>
      <c r="B107" s="96" t="s">
        <v>211</v>
      </c>
      <c r="C107" s="51">
        <f>SUM(C112+C115+C117)+C108</f>
        <v>161985515.01</v>
      </c>
      <c r="D107" s="51">
        <f>SUM(D112+D115+D117)+D108+D110</f>
        <v>229932861.08</v>
      </c>
      <c r="E107" s="51">
        <f>SUM(E112+E115+E117+E110)</f>
        <v>154654700.5</v>
      </c>
      <c r="F107" s="19">
        <f t="shared" si="65"/>
        <v>67.26080812180706</v>
      </c>
      <c r="G107" s="51">
        <f>SUM(G112+G115+G117)+G108</f>
        <v>32109648.900000002</v>
      </c>
      <c r="H107" s="51">
        <f>SUM(H112+H115+H117)+H108</f>
        <v>121775990.10000001</v>
      </c>
      <c r="I107" s="19">
        <f t="shared" si="67"/>
        <v>481.64556698095817</v>
      </c>
    </row>
    <row r="108" spans="1:9" ht="35.25" customHeight="1">
      <c r="A108" s="97" t="s">
        <v>212</v>
      </c>
      <c r="B108" s="98" t="s">
        <v>213</v>
      </c>
      <c r="C108" s="57">
        <f>SUM(C109)</f>
        <v>2141354.9</v>
      </c>
      <c r="D108" s="57">
        <f>SUM(D109)</f>
        <v>2141354.9</v>
      </c>
      <c r="E108" s="57">
        <f>SUM(E109)</f>
        <v>0</v>
      </c>
      <c r="F108" s="19">
        <f t="shared" si="65"/>
        <v>0</v>
      </c>
      <c r="G108" s="22">
        <f>G109</f>
        <v>0</v>
      </c>
      <c r="H108" s="22">
        <f>H109</f>
        <v>0</v>
      </c>
      <c r="I108" s="23">
        <v>0</v>
      </c>
    </row>
    <row r="109" spans="1:9" ht="34.5" customHeight="1">
      <c r="A109" s="49" t="s">
        <v>214</v>
      </c>
      <c r="B109" s="50" t="s">
        <v>215</v>
      </c>
      <c r="C109" s="22">
        <v>2141354.9</v>
      </c>
      <c r="D109" s="22">
        <v>2141354.9</v>
      </c>
      <c r="E109" s="22">
        <v>0</v>
      </c>
      <c r="F109" s="19">
        <f t="shared" si="65"/>
        <v>0</v>
      </c>
      <c r="G109" s="22">
        <v>0</v>
      </c>
      <c r="H109" s="22">
        <f>SUM(E109-G109)</f>
        <v>0</v>
      </c>
      <c r="I109" s="23">
        <v>0</v>
      </c>
    </row>
    <row r="110" spans="1:9" ht="23.25" customHeight="1">
      <c r="A110" s="47" t="s">
        <v>216</v>
      </c>
      <c r="B110" s="99" t="s">
        <v>217</v>
      </c>
      <c r="C110" s="57">
        <f>SUM(C111)</f>
        <v>0</v>
      </c>
      <c r="D110" s="57">
        <f>SUM(D111)</f>
        <v>1164665.5</v>
      </c>
      <c r="E110" s="57">
        <f>SUM(E111)</f>
        <v>1164665.5</v>
      </c>
      <c r="F110" s="19">
        <f t="shared" si="65"/>
        <v>100</v>
      </c>
      <c r="G110" s="22">
        <v>0</v>
      </c>
      <c r="H110" s="22">
        <v>0</v>
      </c>
      <c r="I110" s="23">
        <v>0</v>
      </c>
    </row>
    <row r="111" spans="1:9" ht="23.25" customHeight="1">
      <c r="A111" s="97" t="s">
        <v>218</v>
      </c>
      <c r="B111" s="100" t="s">
        <v>219</v>
      </c>
      <c r="C111" s="22">
        <v>0</v>
      </c>
      <c r="D111" s="22">
        <v>1164665.5</v>
      </c>
      <c r="E111" s="22">
        <v>1164665.5</v>
      </c>
      <c r="F111" s="19">
        <f t="shared" si="65"/>
        <v>100</v>
      </c>
      <c r="G111" s="22">
        <v>0</v>
      </c>
      <c r="H111" s="22">
        <v>0</v>
      </c>
      <c r="I111" s="23">
        <v>0</v>
      </c>
    </row>
    <row r="112" spans="1:9" ht="23.25" customHeight="1">
      <c r="A112" s="101" t="s">
        <v>220</v>
      </c>
      <c r="B112" s="28" t="s">
        <v>221</v>
      </c>
      <c r="C112" s="18">
        <f>SUM(C113)</f>
        <v>157152688.17</v>
      </c>
      <c r="D112" s="18">
        <f>SUM(D113)</f>
        <v>220758725.74</v>
      </c>
      <c r="E112" s="18">
        <f>SUM(E113)</f>
        <v>150570779.68</v>
      </c>
      <c r="F112" s="19">
        <f t="shared" si="65"/>
        <v>68.20603768900881</v>
      </c>
      <c r="G112" s="18">
        <f>SUM(G113)</f>
        <v>28752295.1</v>
      </c>
      <c r="H112" s="18">
        <f>SUM(H113)</f>
        <v>121818484.58000001</v>
      </c>
      <c r="I112" s="19">
        <f aca="true" t="shared" si="68" ref="I112:I114">E112/G112*100</f>
        <v>523.6826457029512</v>
      </c>
    </row>
    <row r="113" spans="1:9" ht="38.25" customHeight="1">
      <c r="A113" s="20" t="s">
        <v>220</v>
      </c>
      <c r="B113" s="102" t="s">
        <v>222</v>
      </c>
      <c r="C113" s="22">
        <f>SUM(C114:C114)</f>
        <v>157152688.17</v>
      </c>
      <c r="D113" s="22">
        <f>SUM(D114:D114)</f>
        <v>220758725.74</v>
      </c>
      <c r="E113" s="22">
        <f>SUM(E114:E114)</f>
        <v>150570779.68</v>
      </c>
      <c r="F113" s="19">
        <f t="shared" si="65"/>
        <v>68.20603768900881</v>
      </c>
      <c r="G113" s="22">
        <f>SUM(G114:G114)</f>
        <v>28752295.1</v>
      </c>
      <c r="H113" s="22">
        <f>SUM(H114:H114)</f>
        <v>121818484.58000001</v>
      </c>
      <c r="I113" s="19">
        <f t="shared" si="68"/>
        <v>523.6826457029512</v>
      </c>
    </row>
    <row r="114" spans="1:9" ht="78" customHeight="1">
      <c r="A114" s="20"/>
      <c r="B114" s="21" t="s">
        <v>223</v>
      </c>
      <c r="C114" s="22">
        <v>157152688.17</v>
      </c>
      <c r="D114" s="22">
        <v>220758725.74</v>
      </c>
      <c r="E114" s="22">
        <v>150570779.68</v>
      </c>
      <c r="F114" s="39">
        <f t="shared" si="65"/>
        <v>68.20603768900881</v>
      </c>
      <c r="G114" s="22">
        <v>28752295.1</v>
      </c>
      <c r="H114" s="22">
        <f>SUM(E114-G114)</f>
        <v>121818484.58000001</v>
      </c>
      <c r="I114" s="23">
        <f t="shared" si="68"/>
        <v>523.6826457029512</v>
      </c>
    </row>
    <row r="115" spans="1:9" ht="15.75" customHeight="1">
      <c r="A115" s="27" t="s">
        <v>224</v>
      </c>
      <c r="B115" s="28" t="s">
        <v>225</v>
      </c>
      <c r="C115" s="18">
        <f>C116</f>
        <v>1864</v>
      </c>
      <c r="D115" s="18">
        <f>SUM(D116)</f>
        <v>1864</v>
      </c>
      <c r="E115" s="18">
        <f>SUM(E116)</f>
        <v>1864</v>
      </c>
      <c r="F115" s="19">
        <f t="shared" si="65"/>
        <v>100</v>
      </c>
      <c r="G115" s="18">
        <f>SUM(G116)</f>
        <v>2217</v>
      </c>
      <c r="H115" s="18">
        <f>SUM(H116)</f>
        <v>-353</v>
      </c>
      <c r="I115" s="19">
        <v>0</v>
      </c>
    </row>
    <row r="116" spans="1:9" ht="20.25" customHeight="1">
      <c r="A116" s="20" t="s">
        <v>226</v>
      </c>
      <c r="B116" s="21" t="s">
        <v>227</v>
      </c>
      <c r="C116" s="22">
        <v>1864</v>
      </c>
      <c r="D116" s="22">
        <v>1864</v>
      </c>
      <c r="E116" s="22">
        <v>1864</v>
      </c>
      <c r="F116" s="23">
        <f t="shared" si="65"/>
        <v>100</v>
      </c>
      <c r="G116" s="22">
        <v>2217</v>
      </c>
      <c r="H116" s="22">
        <f>SUM(E116-G116)</f>
        <v>-353</v>
      </c>
      <c r="I116" s="19">
        <v>0</v>
      </c>
    </row>
    <row r="117" spans="1:9" ht="16.5" customHeight="1">
      <c r="A117" s="27" t="s">
        <v>228</v>
      </c>
      <c r="B117" s="103" t="s">
        <v>229</v>
      </c>
      <c r="C117" s="18">
        <f>SUM(C118)</f>
        <v>2689607.94</v>
      </c>
      <c r="D117" s="18">
        <f>SUM(D118)</f>
        <v>5866250.9399999995</v>
      </c>
      <c r="E117" s="18">
        <f>SUM(E118)</f>
        <v>2917391.3200000003</v>
      </c>
      <c r="F117" s="19">
        <f t="shared" si="65"/>
        <v>49.73178525499628</v>
      </c>
      <c r="G117" s="18">
        <f>SUM(G118)</f>
        <v>3355136.8</v>
      </c>
      <c r="H117" s="18">
        <f>SUM(H118)</f>
        <v>-42141.48000000004</v>
      </c>
      <c r="I117" s="19">
        <f aca="true" t="shared" si="69" ref="I117:I119">E117/G117*100</f>
        <v>86.95297670127789</v>
      </c>
    </row>
    <row r="118" spans="1:9" ht="15.75" customHeight="1">
      <c r="A118" s="20" t="s">
        <v>230</v>
      </c>
      <c r="B118" s="104" t="s">
        <v>231</v>
      </c>
      <c r="C118" s="22">
        <f>SUM(C119:C127)</f>
        <v>2689607.94</v>
      </c>
      <c r="D118" s="22">
        <f>SUM(D119:D127)</f>
        <v>5866250.9399999995</v>
      </c>
      <c r="E118" s="22">
        <f>SUM(E119:E127)</f>
        <v>2917391.3200000003</v>
      </c>
      <c r="F118" s="19">
        <f t="shared" si="65"/>
        <v>49.73178525499628</v>
      </c>
      <c r="G118" s="22">
        <f>SUM(G119:G128)</f>
        <v>3355136.8</v>
      </c>
      <c r="H118" s="22">
        <f>SUM(H119:H127)</f>
        <v>-42141.48000000004</v>
      </c>
      <c r="I118" s="23">
        <f t="shared" si="69"/>
        <v>86.95297670127789</v>
      </c>
    </row>
    <row r="119" spans="1:9" ht="30.75" customHeight="1">
      <c r="A119" s="92"/>
      <c r="B119" s="104" t="s">
        <v>232</v>
      </c>
      <c r="C119" s="22">
        <v>277200</v>
      </c>
      <c r="D119" s="22">
        <v>277200</v>
      </c>
      <c r="E119" s="22">
        <v>277200</v>
      </c>
      <c r="F119" s="23">
        <f t="shared" si="65"/>
        <v>100</v>
      </c>
      <c r="G119" s="22">
        <v>277200</v>
      </c>
      <c r="H119" s="22">
        <f aca="true" t="shared" si="70" ref="H119:H121">SUM(E119-G119)</f>
        <v>0</v>
      </c>
      <c r="I119" s="23">
        <f t="shared" si="69"/>
        <v>100</v>
      </c>
    </row>
    <row r="120" spans="1:9" ht="56.25" customHeight="1">
      <c r="A120" s="92"/>
      <c r="B120" s="21" t="s">
        <v>233</v>
      </c>
      <c r="C120" s="22">
        <v>0</v>
      </c>
      <c r="D120" s="22">
        <v>361000</v>
      </c>
      <c r="E120" s="22">
        <v>267416.82</v>
      </c>
      <c r="F120" s="23">
        <f t="shared" si="65"/>
        <v>74.07668144044321</v>
      </c>
      <c r="G120" s="22">
        <v>2000</v>
      </c>
      <c r="H120" s="22">
        <f t="shared" si="70"/>
        <v>265416.82</v>
      </c>
      <c r="I120" s="23">
        <v>0</v>
      </c>
    </row>
    <row r="121" spans="1:9" ht="43.5" customHeight="1">
      <c r="A121" s="92"/>
      <c r="B121" s="21" t="s">
        <v>234</v>
      </c>
      <c r="C121" s="22">
        <v>0</v>
      </c>
      <c r="D121" s="22">
        <v>751332</v>
      </c>
      <c r="E121" s="22">
        <v>563499</v>
      </c>
      <c r="F121" s="23">
        <f>E121/D121*100</f>
        <v>75</v>
      </c>
      <c r="G121" s="22">
        <v>607281.75</v>
      </c>
      <c r="H121" s="22">
        <f t="shared" si="70"/>
        <v>-43782.75</v>
      </c>
      <c r="I121" s="23">
        <f aca="true" t="shared" si="71" ref="I121:I127">E121/G121*100</f>
        <v>92.79037283764909</v>
      </c>
    </row>
    <row r="122" spans="1:9" ht="32.25" customHeight="1" hidden="1">
      <c r="A122" s="92"/>
      <c r="B122" s="21" t="s">
        <v>235</v>
      </c>
      <c r="C122" s="22"/>
      <c r="D122" s="22"/>
      <c r="E122" s="22"/>
      <c r="F122" s="23" t="e">
        <f aca="true" t="shared" si="72" ref="F122:F125">SUM(E122/D122)*100</f>
        <v>#DIV/0!</v>
      </c>
      <c r="G122" s="22"/>
      <c r="H122" s="22"/>
      <c r="I122" s="23" t="e">
        <f t="shared" si="71"/>
        <v>#DIV/0!</v>
      </c>
    </row>
    <row r="123" spans="1:9" ht="72" customHeight="1">
      <c r="A123" s="92"/>
      <c r="B123" s="64" t="s">
        <v>236</v>
      </c>
      <c r="C123" s="22">
        <v>326188.94</v>
      </c>
      <c r="D123" s="22">
        <v>326188.94</v>
      </c>
      <c r="E123" s="22">
        <v>244600</v>
      </c>
      <c r="F123" s="23">
        <f t="shared" si="72"/>
        <v>74.9872144653341</v>
      </c>
      <c r="G123" s="22">
        <v>616382.05</v>
      </c>
      <c r="H123" s="22">
        <f aca="true" t="shared" si="73" ref="H123:H127">SUM(E123-G123)</f>
        <v>-371782.05000000005</v>
      </c>
      <c r="I123" s="23">
        <f t="shared" si="71"/>
        <v>39.68318026133304</v>
      </c>
    </row>
    <row r="124" spans="1:9" ht="72" customHeight="1">
      <c r="A124" s="92"/>
      <c r="B124" s="64" t="s">
        <v>237</v>
      </c>
      <c r="C124" s="22">
        <v>1071213</v>
      </c>
      <c r="D124" s="22">
        <v>1071213</v>
      </c>
      <c r="E124" s="22">
        <v>803421</v>
      </c>
      <c r="F124" s="23">
        <f t="shared" si="72"/>
        <v>75.00105021130251</v>
      </c>
      <c r="G124" s="22">
        <v>583389</v>
      </c>
      <c r="H124" s="22">
        <f t="shared" si="73"/>
        <v>220032</v>
      </c>
      <c r="I124" s="23">
        <f t="shared" si="71"/>
        <v>137.71617222813595</v>
      </c>
    </row>
    <row r="125" spans="1:9" ht="46.5" customHeight="1">
      <c r="A125" s="92"/>
      <c r="B125" s="64" t="s">
        <v>238</v>
      </c>
      <c r="C125" s="22">
        <v>1015006</v>
      </c>
      <c r="D125" s="22">
        <v>1015006</v>
      </c>
      <c r="E125" s="22">
        <v>761254.5</v>
      </c>
      <c r="F125" s="23">
        <f t="shared" si="72"/>
        <v>75</v>
      </c>
      <c r="G125" s="22">
        <v>821280</v>
      </c>
      <c r="H125" s="22">
        <f t="shared" si="73"/>
        <v>-60025.5</v>
      </c>
      <c r="I125" s="23">
        <f t="shared" si="71"/>
        <v>92.69122589129164</v>
      </c>
    </row>
    <row r="126" spans="1:9" ht="72" customHeight="1">
      <c r="A126" s="92"/>
      <c r="B126" s="64" t="s">
        <v>239</v>
      </c>
      <c r="C126" s="22">
        <v>0</v>
      </c>
      <c r="D126" s="22">
        <v>64311</v>
      </c>
      <c r="E126" s="22">
        <v>0</v>
      </c>
      <c r="F126" s="23">
        <v>0</v>
      </c>
      <c r="G126" s="22">
        <v>52000</v>
      </c>
      <c r="H126" s="22">
        <f t="shared" si="73"/>
        <v>-52000</v>
      </c>
      <c r="I126" s="23">
        <f t="shared" si="71"/>
        <v>0</v>
      </c>
    </row>
    <row r="127" spans="1:9" ht="38.25" customHeight="1">
      <c r="A127" s="92"/>
      <c r="B127" s="21" t="s">
        <v>240</v>
      </c>
      <c r="C127" s="22">
        <v>0</v>
      </c>
      <c r="D127" s="22">
        <v>2000000</v>
      </c>
      <c r="E127" s="22">
        <v>0</v>
      </c>
      <c r="F127" s="23">
        <v>0</v>
      </c>
      <c r="G127" s="22"/>
      <c r="H127" s="22">
        <f t="shared" si="73"/>
        <v>0</v>
      </c>
      <c r="I127" s="23" t="e">
        <f t="shared" si="71"/>
        <v>#DIV/0!</v>
      </c>
    </row>
    <row r="128" spans="1:9" ht="46.5" customHeight="1">
      <c r="A128" s="92"/>
      <c r="B128" s="64" t="s">
        <v>241</v>
      </c>
      <c r="C128" s="22"/>
      <c r="D128" s="22"/>
      <c r="E128" s="22"/>
      <c r="F128" s="23"/>
      <c r="G128" s="22">
        <v>395604</v>
      </c>
      <c r="H128" s="22"/>
      <c r="I128" s="23"/>
    </row>
    <row r="129" spans="1:9" ht="25.5" customHeight="1">
      <c r="A129" s="101" t="s">
        <v>242</v>
      </c>
      <c r="B129" s="96" t="s">
        <v>243</v>
      </c>
      <c r="C129" s="51">
        <f>SUM(C130+C145)+C141+C143</f>
        <v>79549492.54</v>
      </c>
      <c r="D129" s="51">
        <f>SUM(D130+D145)+D141+D143</f>
        <v>79699998.62</v>
      </c>
      <c r="E129" s="51">
        <f>SUM(E130+E145)+E141+E143</f>
        <v>55324388.54</v>
      </c>
      <c r="F129" s="19">
        <f aca="true" t="shared" si="74" ref="F129:F138">SUM(E129/D129)*100</f>
        <v>69.41579610782684</v>
      </c>
      <c r="G129" s="51">
        <f>SUM(G130+G145)+G141</f>
        <v>53491737.85</v>
      </c>
      <c r="H129" s="51">
        <f>SUM(H130+H145)+H141</f>
        <v>1832650.69</v>
      </c>
      <c r="I129" s="19">
        <f aca="true" t="shared" si="75" ref="I129:I132">SUM(E129/G129)*100</f>
        <v>103.4260444017337</v>
      </c>
    </row>
    <row r="130" spans="1:9" ht="21.75" customHeight="1">
      <c r="A130" s="27" t="s">
        <v>244</v>
      </c>
      <c r="B130" s="28" t="s">
        <v>245</v>
      </c>
      <c r="C130" s="18">
        <f>SUM(C131)</f>
        <v>1460651.54</v>
      </c>
      <c r="D130" s="18">
        <f>SUM(D131)</f>
        <v>1464271.62</v>
      </c>
      <c r="E130" s="18">
        <f>SUM(E131)</f>
        <v>839018.54</v>
      </c>
      <c r="F130" s="19">
        <f t="shared" si="74"/>
        <v>57.299378649433905</v>
      </c>
      <c r="G130" s="18">
        <f>SUM(G131)</f>
        <v>1061257.85</v>
      </c>
      <c r="H130" s="18">
        <f>SUM(H131)</f>
        <v>-222239.31</v>
      </c>
      <c r="I130" s="19">
        <f t="shared" si="75"/>
        <v>79.05887716166245</v>
      </c>
    </row>
    <row r="131" spans="1:9" ht="21.75" customHeight="1">
      <c r="A131" s="20" t="s">
        <v>246</v>
      </c>
      <c r="B131" s="21" t="s">
        <v>247</v>
      </c>
      <c r="C131" s="22">
        <f>SUM(C132:C139)</f>
        <v>1460651.54</v>
      </c>
      <c r="D131" s="22">
        <f>SUM(D132:D139)</f>
        <v>1464271.62</v>
      </c>
      <c r="E131" s="22">
        <f>SUM(E132:E139)</f>
        <v>839018.54</v>
      </c>
      <c r="F131" s="19">
        <f t="shared" si="74"/>
        <v>57.299378649433905</v>
      </c>
      <c r="G131" s="22">
        <f>SUM(G132:G139)</f>
        <v>1061257.85</v>
      </c>
      <c r="H131" s="22">
        <f>SUM(H132:H139)</f>
        <v>-222239.31</v>
      </c>
      <c r="I131" s="23">
        <f t="shared" si="75"/>
        <v>79.05887716166245</v>
      </c>
    </row>
    <row r="132" spans="1:9" ht="43.5" customHeight="1">
      <c r="A132" s="40"/>
      <c r="B132" s="105" t="s">
        <v>248</v>
      </c>
      <c r="C132" s="22">
        <v>373967</v>
      </c>
      <c r="D132" s="22">
        <v>377587.08</v>
      </c>
      <c r="E132" s="22">
        <v>280418</v>
      </c>
      <c r="F132" s="23">
        <f t="shared" si="74"/>
        <v>74.265782610994</v>
      </c>
      <c r="G132" s="22">
        <v>283300</v>
      </c>
      <c r="H132" s="22">
        <f aca="true" t="shared" si="76" ref="H132:H138">SUM(E132-G132)</f>
        <v>-2882</v>
      </c>
      <c r="I132" s="23">
        <f t="shared" si="75"/>
        <v>98.98270384751147</v>
      </c>
    </row>
    <row r="133" spans="1:9" ht="32.25" customHeight="1">
      <c r="A133" s="40"/>
      <c r="B133" s="106" t="s">
        <v>249</v>
      </c>
      <c r="C133" s="22">
        <v>6497.4</v>
      </c>
      <c r="D133" s="22">
        <v>6497.4</v>
      </c>
      <c r="E133" s="22">
        <v>6497.4</v>
      </c>
      <c r="F133" s="23">
        <f t="shared" si="74"/>
        <v>100</v>
      </c>
      <c r="G133" s="107">
        <v>6579.6</v>
      </c>
      <c r="H133" s="22">
        <f t="shared" si="76"/>
        <v>-82.20000000000073</v>
      </c>
      <c r="I133" s="23">
        <f>E133/G133*100</f>
        <v>98.75068393215392</v>
      </c>
    </row>
    <row r="134" spans="1:9" ht="87" customHeight="1">
      <c r="A134" s="40"/>
      <c r="B134" s="105" t="s">
        <v>250</v>
      </c>
      <c r="C134" s="22">
        <v>219942</v>
      </c>
      <c r="D134" s="22">
        <v>219942</v>
      </c>
      <c r="E134" s="22">
        <v>164956</v>
      </c>
      <c r="F134" s="23">
        <f t="shared" si="74"/>
        <v>74.99977266733957</v>
      </c>
      <c r="G134" s="22">
        <v>367119</v>
      </c>
      <c r="H134" s="22">
        <f t="shared" si="76"/>
        <v>-202163</v>
      </c>
      <c r="I134" s="23">
        <f aca="true" t="shared" si="77" ref="I134:I135">SUM(E134/G134)*100</f>
        <v>44.93256954829361</v>
      </c>
    </row>
    <row r="135" spans="1:9" ht="75.75" customHeight="1">
      <c r="A135" s="40"/>
      <c r="B135" s="108" t="s">
        <v>251</v>
      </c>
      <c r="C135" s="22">
        <v>34714</v>
      </c>
      <c r="D135" s="22">
        <v>34714</v>
      </c>
      <c r="E135" s="22">
        <v>26037</v>
      </c>
      <c r="F135" s="23">
        <f t="shared" si="74"/>
        <v>75.0043210232183</v>
      </c>
      <c r="G135" s="22">
        <v>26037</v>
      </c>
      <c r="H135" s="22">
        <f t="shared" si="76"/>
        <v>0</v>
      </c>
      <c r="I135" s="23">
        <f t="shared" si="77"/>
        <v>100</v>
      </c>
    </row>
    <row r="136" spans="1:9" ht="44.25" customHeight="1">
      <c r="A136" s="40"/>
      <c r="B136" s="109" t="s">
        <v>252</v>
      </c>
      <c r="C136" s="22">
        <v>23100</v>
      </c>
      <c r="D136" s="22">
        <v>23100</v>
      </c>
      <c r="E136" s="22">
        <v>23100</v>
      </c>
      <c r="F136" s="23">
        <f t="shared" si="74"/>
        <v>100</v>
      </c>
      <c r="G136" s="107">
        <v>23100</v>
      </c>
      <c r="H136" s="22">
        <f t="shared" si="76"/>
        <v>0</v>
      </c>
      <c r="I136" s="23">
        <f>E136/G136*100</f>
        <v>100</v>
      </c>
    </row>
    <row r="137" spans="1:9" ht="70.5" customHeight="1">
      <c r="A137" s="40"/>
      <c r="B137" s="106" t="s">
        <v>253</v>
      </c>
      <c r="C137" s="22">
        <v>711389.14</v>
      </c>
      <c r="D137" s="22">
        <v>711389.14</v>
      </c>
      <c r="E137" s="22">
        <v>319510.14</v>
      </c>
      <c r="F137" s="23">
        <f t="shared" si="74"/>
        <v>44.91355322067469</v>
      </c>
      <c r="G137" s="22">
        <v>355122.25</v>
      </c>
      <c r="H137" s="22">
        <f t="shared" si="76"/>
        <v>-35612.109999999986</v>
      </c>
      <c r="I137" s="23">
        <f>SUM(E137/G137)*100</f>
        <v>89.97187306624691</v>
      </c>
    </row>
    <row r="138" spans="1:9" ht="75" customHeight="1">
      <c r="A138" s="40"/>
      <c r="B138" s="105" t="s">
        <v>254</v>
      </c>
      <c r="C138" s="22">
        <v>20846</v>
      </c>
      <c r="D138" s="22">
        <v>20846</v>
      </c>
      <c r="E138" s="22">
        <v>18500</v>
      </c>
      <c r="F138" s="23">
        <f t="shared" si="74"/>
        <v>88.74604240621701</v>
      </c>
      <c r="G138" s="22">
        <v>0</v>
      </c>
      <c r="H138" s="22">
        <f t="shared" si="76"/>
        <v>18500</v>
      </c>
      <c r="I138" s="23">
        <v>0</v>
      </c>
    </row>
    <row r="139" spans="1:9" ht="78.75" customHeight="1">
      <c r="A139" s="40"/>
      <c r="B139" s="108" t="s">
        <v>255</v>
      </c>
      <c r="C139" s="22">
        <v>70196</v>
      </c>
      <c r="D139" s="22">
        <v>70196</v>
      </c>
      <c r="E139" s="22">
        <v>0</v>
      </c>
      <c r="F139" s="22">
        <f>F140</f>
        <v>0</v>
      </c>
      <c r="G139" s="22">
        <v>0</v>
      </c>
      <c r="H139" s="22">
        <f>H140</f>
        <v>0</v>
      </c>
      <c r="I139" s="23">
        <v>0</v>
      </c>
    </row>
    <row r="140" spans="1:9" ht="78.75" customHeight="1" hidden="1">
      <c r="A140" s="40"/>
      <c r="B140" s="105"/>
      <c r="C140" s="22"/>
      <c r="D140" s="22"/>
      <c r="E140" s="22"/>
      <c r="F140" s="19"/>
      <c r="G140" s="22"/>
      <c r="H140" s="22"/>
      <c r="I140" s="19"/>
    </row>
    <row r="141" spans="1:9" ht="46.5" customHeight="1">
      <c r="A141" s="110" t="s">
        <v>256</v>
      </c>
      <c r="B141" s="111" t="s">
        <v>257</v>
      </c>
      <c r="C141" s="57">
        <f>C142</f>
        <v>2920</v>
      </c>
      <c r="D141" s="57">
        <f>D142</f>
        <v>2920</v>
      </c>
      <c r="E141" s="57">
        <f>E142</f>
        <v>2920</v>
      </c>
      <c r="F141" s="22">
        <f>F142</f>
        <v>100</v>
      </c>
      <c r="G141" s="22">
        <f>SUM(G142)</f>
        <v>21408</v>
      </c>
      <c r="H141" s="22">
        <f>H142</f>
        <v>-18488</v>
      </c>
      <c r="I141" s="22">
        <v>0</v>
      </c>
    </row>
    <row r="142" spans="1:9" ht="37.5" customHeight="1">
      <c r="A142" s="112" t="s">
        <v>258</v>
      </c>
      <c r="B142" s="108" t="s">
        <v>259</v>
      </c>
      <c r="C142" s="22">
        <v>2920</v>
      </c>
      <c r="D142" s="22">
        <v>2920</v>
      </c>
      <c r="E142" s="22">
        <v>2920</v>
      </c>
      <c r="F142" s="19">
        <f>E142/D142*100</f>
        <v>100</v>
      </c>
      <c r="G142" s="22">
        <v>21408</v>
      </c>
      <c r="H142" s="22">
        <f>E142-G142</f>
        <v>-18488</v>
      </c>
      <c r="I142" s="19">
        <v>0</v>
      </c>
    </row>
    <row r="143" spans="1:9" ht="46.5" customHeight="1">
      <c r="A143" s="113" t="s">
        <v>260</v>
      </c>
      <c r="B143" s="111" t="s">
        <v>261</v>
      </c>
      <c r="C143" s="57">
        <f>SUM(C144)</f>
        <v>5367285</v>
      </c>
      <c r="D143" s="57">
        <f>SUM(D144)</f>
        <v>5367285</v>
      </c>
      <c r="E143" s="57">
        <f>SUM(E144)</f>
        <v>0</v>
      </c>
      <c r="F143" s="19">
        <v>0</v>
      </c>
      <c r="G143" s="22">
        <v>0</v>
      </c>
      <c r="H143" s="22">
        <v>0</v>
      </c>
      <c r="I143" s="19">
        <v>0</v>
      </c>
    </row>
    <row r="144" spans="1:9" ht="36" customHeight="1">
      <c r="A144" s="112" t="s">
        <v>262</v>
      </c>
      <c r="B144" s="108" t="s">
        <v>261</v>
      </c>
      <c r="C144" s="22">
        <v>5367285</v>
      </c>
      <c r="D144" s="22">
        <v>5367285</v>
      </c>
      <c r="E144" s="22">
        <v>0</v>
      </c>
      <c r="F144" s="19">
        <v>0</v>
      </c>
      <c r="G144" s="22">
        <v>0</v>
      </c>
      <c r="H144" s="22">
        <v>0</v>
      </c>
      <c r="I144" s="19">
        <v>0</v>
      </c>
    </row>
    <row r="145" spans="1:9" ht="15.75" customHeight="1">
      <c r="A145" s="27" t="s">
        <v>263</v>
      </c>
      <c r="B145" s="114" t="s">
        <v>264</v>
      </c>
      <c r="C145" s="18">
        <f>SUM(C146)</f>
        <v>72718636</v>
      </c>
      <c r="D145" s="18">
        <f>SUM(D146)</f>
        <v>72865522</v>
      </c>
      <c r="E145" s="18">
        <f>SUM(E146)</f>
        <v>54482450</v>
      </c>
      <c r="F145" s="19">
        <f aca="true" t="shared" si="78" ref="F145:F151">SUM(E145/D145)*100</f>
        <v>74.77123405497595</v>
      </c>
      <c r="G145" s="18">
        <f>SUM(G146)</f>
        <v>52409072</v>
      </c>
      <c r="H145" s="18">
        <f>SUM(H146)</f>
        <v>2073378</v>
      </c>
      <c r="I145" s="19">
        <f aca="true" t="shared" si="79" ref="I145:I154">SUM(E145/G145)*100</f>
        <v>103.95614331808814</v>
      </c>
    </row>
    <row r="146" spans="1:9" ht="15.75" customHeight="1">
      <c r="A146" s="20" t="s">
        <v>265</v>
      </c>
      <c r="B146" s="21" t="s">
        <v>266</v>
      </c>
      <c r="C146" s="22">
        <f>SUM(C147:C148)</f>
        <v>72718636</v>
      </c>
      <c r="D146" s="22">
        <f>SUM(D147:D148)</f>
        <v>72865522</v>
      </c>
      <c r="E146" s="22">
        <f>SUM(E147:E148)</f>
        <v>54482450</v>
      </c>
      <c r="F146" s="23">
        <f t="shared" si="78"/>
        <v>74.77123405497595</v>
      </c>
      <c r="G146" s="22">
        <f>SUM(G147:G148)</f>
        <v>52409072</v>
      </c>
      <c r="H146" s="22">
        <f>SUM(H147:H148)</f>
        <v>2073378</v>
      </c>
      <c r="I146" s="23">
        <f t="shared" si="79"/>
        <v>103.95614331808814</v>
      </c>
    </row>
    <row r="147" spans="1:9" ht="117.75" customHeight="1">
      <c r="A147" s="20"/>
      <c r="B147" s="105" t="s">
        <v>267</v>
      </c>
      <c r="C147" s="22">
        <v>50530711</v>
      </c>
      <c r="D147" s="22">
        <v>50620320</v>
      </c>
      <c r="E147" s="22">
        <v>37832450</v>
      </c>
      <c r="F147" s="23">
        <f t="shared" si="78"/>
        <v>74.73767451489837</v>
      </c>
      <c r="G147" s="22">
        <v>37002622</v>
      </c>
      <c r="H147" s="22">
        <f aca="true" t="shared" si="80" ref="H147:H148">SUM(E147-G147)</f>
        <v>829828</v>
      </c>
      <c r="I147" s="23">
        <f t="shared" si="79"/>
        <v>102.24261945545372</v>
      </c>
    </row>
    <row r="148" spans="1:9" ht="99.75" customHeight="1">
      <c r="A148" s="40"/>
      <c r="B148" s="105" t="s">
        <v>268</v>
      </c>
      <c r="C148" s="22">
        <v>22187925</v>
      </c>
      <c r="D148" s="22">
        <v>22245202</v>
      </c>
      <c r="E148" s="22">
        <v>16650000</v>
      </c>
      <c r="F148" s="23">
        <f t="shared" si="78"/>
        <v>74.84760084444278</v>
      </c>
      <c r="G148" s="22">
        <v>15406450</v>
      </c>
      <c r="H148" s="22">
        <f t="shared" si="80"/>
        <v>1243550</v>
      </c>
      <c r="I148" s="23">
        <f t="shared" si="79"/>
        <v>108.0716193542315</v>
      </c>
    </row>
    <row r="149" spans="1:9" ht="16.5" customHeight="1">
      <c r="A149" s="32" t="s">
        <v>269</v>
      </c>
      <c r="B149" s="115" t="s">
        <v>270</v>
      </c>
      <c r="C149" s="51">
        <f aca="true" t="shared" si="81" ref="C149:C150">SUM(C150)</f>
        <v>1195000</v>
      </c>
      <c r="D149" s="51">
        <f aca="true" t="shared" si="82" ref="D149:D150">SUM(D150)</f>
        <v>1220000</v>
      </c>
      <c r="E149" s="51">
        <f aca="true" t="shared" si="83" ref="E149:E150">SUM(E150)</f>
        <v>511384.5</v>
      </c>
      <c r="F149" s="19">
        <f t="shared" si="78"/>
        <v>41.916762295081966</v>
      </c>
      <c r="G149" s="51">
        <f aca="true" t="shared" si="84" ref="G149:G150">SUM(G150)</f>
        <v>320970</v>
      </c>
      <c r="H149" s="51">
        <f aca="true" t="shared" si="85" ref="H149:H150">SUM(H150)</f>
        <v>190414.5</v>
      </c>
      <c r="I149" s="19">
        <f t="shared" si="79"/>
        <v>159.32470324329378</v>
      </c>
    </row>
    <row r="150" spans="1:9" ht="48">
      <c r="A150" s="16" t="s">
        <v>271</v>
      </c>
      <c r="B150" s="114" t="s">
        <v>272</v>
      </c>
      <c r="C150" s="18">
        <f t="shared" si="81"/>
        <v>1195000</v>
      </c>
      <c r="D150" s="18">
        <f t="shared" si="82"/>
        <v>1220000</v>
      </c>
      <c r="E150" s="18">
        <f t="shared" si="83"/>
        <v>511384.5</v>
      </c>
      <c r="F150" s="19">
        <f t="shared" si="78"/>
        <v>41.916762295081966</v>
      </c>
      <c r="G150" s="18">
        <f t="shared" si="84"/>
        <v>320970</v>
      </c>
      <c r="H150" s="18">
        <f t="shared" si="85"/>
        <v>190414.5</v>
      </c>
      <c r="I150" s="19">
        <f t="shared" si="79"/>
        <v>159.32470324329378</v>
      </c>
    </row>
    <row r="151" spans="1:9" ht="41.25" customHeight="1">
      <c r="A151" s="40" t="s">
        <v>273</v>
      </c>
      <c r="B151" s="105" t="s">
        <v>274</v>
      </c>
      <c r="C151" s="22">
        <v>1195000</v>
      </c>
      <c r="D151" s="22">
        <v>1220000</v>
      </c>
      <c r="E151" s="22">
        <v>511384.5</v>
      </c>
      <c r="F151" s="23">
        <f t="shared" si="78"/>
        <v>41.916762295081966</v>
      </c>
      <c r="G151" s="22">
        <v>320970</v>
      </c>
      <c r="H151" s="22">
        <f>SUM(E151-G151)</f>
        <v>190414.5</v>
      </c>
      <c r="I151" s="23">
        <f t="shared" si="79"/>
        <v>159.32470324329378</v>
      </c>
    </row>
    <row r="152" spans="1:9" ht="54.75" customHeight="1">
      <c r="A152" s="116" t="s">
        <v>275</v>
      </c>
      <c r="B152" s="117" t="s">
        <v>276</v>
      </c>
      <c r="C152" s="10">
        <f>SUM(C153)</f>
        <v>0</v>
      </c>
      <c r="D152" s="10">
        <f>SUM(D153)</f>
        <v>0</v>
      </c>
      <c r="E152" s="10">
        <f>SUM(E153)</f>
        <v>-652202.28</v>
      </c>
      <c r="F152" s="10">
        <v>0</v>
      </c>
      <c r="G152" s="10">
        <f>SUM(G153)</f>
        <v>-232889.75</v>
      </c>
      <c r="H152" s="10">
        <f>SUM(H153)</f>
        <v>-419312.53</v>
      </c>
      <c r="I152" s="23">
        <f t="shared" si="79"/>
        <v>280.0476534497547</v>
      </c>
    </row>
    <row r="153" spans="1:9" ht="33" customHeight="1">
      <c r="A153" s="118" t="s">
        <v>277</v>
      </c>
      <c r="B153" s="119" t="s">
        <v>278</v>
      </c>
      <c r="C153" s="67">
        <v>0</v>
      </c>
      <c r="D153" s="67">
        <v>0</v>
      </c>
      <c r="E153" s="67">
        <v>-652202.28</v>
      </c>
      <c r="F153" s="34">
        <v>0</v>
      </c>
      <c r="G153" s="67">
        <v>-232889.75</v>
      </c>
      <c r="H153" s="22">
        <f>SUM(E153-G153)</f>
        <v>-419312.53</v>
      </c>
      <c r="I153" s="23">
        <f t="shared" si="79"/>
        <v>280.0476534497547</v>
      </c>
    </row>
    <row r="154" spans="1:9" ht="12.75">
      <c r="A154" s="32"/>
      <c r="B154" s="120" t="s">
        <v>279</v>
      </c>
      <c r="C154" s="10">
        <f>SUM(C7,C100)</f>
        <v>343804330.07</v>
      </c>
      <c r="D154" s="10">
        <f>SUM(D7,D100)</f>
        <v>414486807.41</v>
      </c>
      <c r="E154" s="10">
        <f>SUM(E7,E100)</f>
        <v>284977443.86</v>
      </c>
      <c r="F154" s="11">
        <f>SUM(E154/D154)*100</f>
        <v>68.75428572521668</v>
      </c>
      <c r="G154" s="10">
        <f>SUM(G7,G100)</f>
        <v>158950546.84</v>
      </c>
      <c r="H154" s="10">
        <f>SUM(H7,H100)</f>
        <v>125255747.21000001</v>
      </c>
      <c r="I154" s="11">
        <f t="shared" si="79"/>
        <v>179.2868596714291</v>
      </c>
    </row>
  </sheetData>
  <sheetProtection selectLockedCells="1" selectUnlockedCells="1"/>
  <mergeCells count="10">
    <mergeCell ref="A1:I1"/>
    <mergeCell ref="A2:I2"/>
    <mergeCell ref="A3:I3"/>
    <mergeCell ref="A5:A6"/>
    <mergeCell ref="B5:B6"/>
    <mergeCell ref="C5:C6"/>
    <mergeCell ref="D5:D6"/>
    <mergeCell ref="E5:E6"/>
    <mergeCell ref="F5:F6"/>
    <mergeCell ref="G5:I5"/>
  </mergeCells>
  <printOptions/>
  <pageMargins left="0.7875" right="0" top="0.39375" bottom="0" header="0.5118055555555555" footer="0.5118055555555555"/>
  <pageSetup horizontalDpi="300" verticalDpi="3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tabSelected="1" workbookViewId="0" topLeftCell="A19">
      <selection activeCell="G39" sqref="G39"/>
    </sheetView>
  </sheetViews>
  <sheetFormatPr defaultColWidth="8.00390625" defaultRowHeight="12.75"/>
  <cols>
    <col min="1" max="1" width="45.8515625" style="0" customWidth="1"/>
    <col min="2" max="2" width="9.00390625" style="0" customWidth="1"/>
    <col min="3" max="3" width="11.140625" style="0" customWidth="1"/>
    <col min="4" max="4" width="11.57421875" style="0" customWidth="1"/>
    <col min="5" max="5" width="12.00390625" style="0" customWidth="1"/>
    <col min="6" max="6" width="7.8515625" style="0" customWidth="1"/>
    <col min="7" max="7" width="11.00390625" style="0" customWidth="1"/>
    <col min="8" max="8" width="10.8515625" style="0" customWidth="1"/>
    <col min="9" max="9" width="7.00390625" style="0" customWidth="1"/>
    <col min="10" max="16384" width="9.00390625" style="0" customWidth="1"/>
  </cols>
  <sheetData>
    <row r="1" spans="1:9" ht="15.75" customHeight="1">
      <c r="A1" s="3" t="s">
        <v>280</v>
      </c>
      <c r="B1" s="3"/>
      <c r="C1" s="3"/>
      <c r="D1" s="3"/>
      <c r="E1" s="3"/>
      <c r="F1" s="3"/>
      <c r="G1" s="3"/>
      <c r="H1" s="3"/>
      <c r="I1" s="3"/>
    </row>
    <row r="2" ht="12.75">
      <c r="I2" s="121" t="s">
        <v>3</v>
      </c>
    </row>
    <row r="3" spans="1:9" ht="39.75" customHeight="1">
      <c r="A3" s="122" t="s">
        <v>281</v>
      </c>
      <c r="B3" s="122" t="s">
        <v>282</v>
      </c>
      <c r="C3" s="7" t="s">
        <v>6</v>
      </c>
      <c r="D3" s="7" t="s">
        <v>7</v>
      </c>
      <c r="E3" s="7" t="s">
        <v>8</v>
      </c>
      <c r="F3" s="123" t="s">
        <v>9</v>
      </c>
      <c r="G3" s="7" t="s">
        <v>10</v>
      </c>
      <c r="H3" s="7"/>
      <c r="I3" s="7"/>
    </row>
    <row r="4" spans="1:9" ht="48" customHeight="1">
      <c r="A4" s="122"/>
      <c r="B4" s="122"/>
      <c r="C4" s="7"/>
      <c r="D4" s="7"/>
      <c r="E4" s="7"/>
      <c r="F4" s="123"/>
      <c r="G4" s="124" t="s">
        <v>8</v>
      </c>
      <c r="H4" s="124" t="s">
        <v>11</v>
      </c>
      <c r="I4" s="124" t="s">
        <v>12</v>
      </c>
    </row>
    <row r="5" spans="1:9" ht="15.75">
      <c r="A5" s="125" t="s">
        <v>283</v>
      </c>
      <c r="B5" s="126" t="s">
        <v>284</v>
      </c>
      <c r="C5" s="127">
        <f>SUM(C6:C10)</f>
        <v>29438039.06</v>
      </c>
      <c r="D5" s="127">
        <f>SUM(D6:D10)</f>
        <v>31073421.970000003</v>
      </c>
      <c r="E5" s="127">
        <f>SUM(E6:E10)</f>
        <v>20729185.7</v>
      </c>
      <c r="F5" s="128">
        <f aca="true" t="shared" si="0" ref="F5:F39">SUM(E5/D5)*100</f>
        <v>66.71034081799262</v>
      </c>
      <c r="G5" s="127">
        <f>SUM(G6:G10)</f>
        <v>19908126.689999998</v>
      </c>
      <c r="H5" s="127">
        <f>SUM(H6:H10)</f>
        <v>821059.01</v>
      </c>
      <c r="I5" s="128">
        <f aca="true" t="shared" si="1" ref="I5:I8">SUM(E5/G5)*100</f>
        <v>104.12424043098152</v>
      </c>
    </row>
    <row r="6" spans="1:9" ht="47.25">
      <c r="A6" s="129" t="s">
        <v>285</v>
      </c>
      <c r="B6" s="130" t="s">
        <v>286</v>
      </c>
      <c r="C6" s="131">
        <v>1350400</v>
      </c>
      <c r="D6" s="131">
        <v>1364916.8</v>
      </c>
      <c r="E6" s="131">
        <v>927609.89</v>
      </c>
      <c r="F6" s="132">
        <f t="shared" si="0"/>
        <v>67.96091087749816</v>
      </c>
      <c r="G6" s="131">
        <v>888893.61</v>
      </c>
      <c r="H6" s="131">
        <f aca="true" t="shared" si="2" ref="H6:H10">SUM(E6-G6)</f>
        <v>38716.28000000003</v>
      </c>
      <c r="I6" s="132">
        <f t="shared" si="1"/>
        <v>104.35555836654062</v>
      </c>
    </row>
    <row r="7" spans="1:9" ht="78.75">
      <c r="A7" s="129" t="s">
        <v>287</v>
      </c>
      <c r="B7" s="130" t="s">
        <v>288</v>
      </c>
      <c r="C7" s="131">
        <v>20863792.66</v>
      </c>
      <c r="D7" s="131">
        <v>21339046.94</v>
      </c>
      <c r="E7" s="131">
        <v>14491210.66</v>
      </c>
      <c r="F7" s="132">
        <f t="shared" si="0"/>
        <v>67.90936212261784</v>
      </c>
      <c r="G7" s="131">
        <v>13820636.75</v>
      </c>
      <c r="H7" s="131">
        <f t="shared" si="2"/>
        <v>670573.9100000001</v>
      </c>
      <c r="I7" s="132">
        <f t="shared" si="1"/>
        <v>104.85197550684487</v>
      </c>
    </row>
    <row r="8" spans="1:9" ht="63">
      <c r="A8" s="129" t="s">
        <v>289</v>
      </c>
      <c r="B8" s="130" t="s">
        <v>290</v>
      </c>
      <c r="C8" s="131">
        <v>3939629</v>
      </c>
      <c r="D8" s="131">
        <v>4239143</v>
      </c>
      <c r="E8" s="131">
        <v>2981900.31</v>
      </c>
      <c r="F8" s="132">
        <f t="shared" si="0"/>
        <v>70.34205522201069</v>
      </c>
      <c r="G8" s="131">
        <v>2814828.54</v>
      </c>
      <c r="H8" s="131">
        <f t="shared" si="2"/>
        <v>167071.77000000002</v>
      </c>
      <c r="I8" s="132">
        <f t="shared" si="1"/>
        <v>105.93541551912786</v>
      </c>
    </row>
    <row r="9" spans="1:9" ht="15.75">
      <c r="A9" s="129" t="s">
        <v>291</v>
      </c>
      <c r="B9" s="130" t="s">
        <v>292</v>
      </c>
      <c r="C9" s="133">
        <v>200000</v>
      </c>
      <c r="D9" s="131">
        <v>156098.38</v>
      </c>
      <c r="E9" s="131">
        <v>0</v>
      </c>
      <c r="F9" s="132">
        <f t="shared" si="0"/>
        <v>0</v>
      </c>
      <c r="G9" s="131">
        <v>0</v>
      </c>
      <c r="H9" s="131">
        <f t="shared" si="2"/>
        <v>0</v>
      </c>
      <c r="I9" s="132">
        <v>0</v>
      </c>
    </row>
    <row r="10" spans="1:9" ht="15.75">
      <c r="A10" s="129" t="s">
        <v>293</v>
      </c>
      <c r="B10" s="130" t="s">
        <v>294</v>
      </c>
      <c r="C10" s="131">
        <v>3084217.4</v>
      </c>
      <c r="D10" s="131">
        <v>3974216.85</v>
      </c>
      <c r="E10" s="131">
        <v>2328464.84</v>
      </c>
      <c r="F10" s="132">
        <f t="shared" si="0"/>
        <v>58.589275016535645</v>
      </c>
      <c r="G10" s="131">
        <v>2383767.79</v>
      </c>
      <c r="H10" s="131">
        <f t="shared" si="2"/>
        <v>-55302.950000000186</v>
      </c>
      <c r="I10" s="132">
        <f aca="true" t="shared" si="3" ref="I10:I14">SUM(E10/G10)*100</f>
        <v>97.6800194116223</v>
      </c>
    </row>
    <row r="11" spans="1:9" ht="47.25">
      <c r="A11" s="125" t="s">
        <v>295</v>
      </c>
      <c r="B11" s="126" t="s">
        <v>296</v>
      </c>
      <c r="C11" s="127">
        <f>SUM(C12:C13)</f>
        <v>70000</v>
      </c>
      <c r="D11" s="127">
        <f>SUM(D12:D13)</f>
        <v>604300.31</v>
      </c>
      <c r="E11" s="127">
        <f>SUM(E12:E13)</f>
        <v>373657.17</v>
      </c>
      <c r="F11" s="128">
        <f t="shared" si="0"/>
        <v>61.83302636399441</v>
      </c>
      <c r="G11" s="127">
        <f>SUM(G12:G13)</f>
        <v>490050.11</v>
      </c>
      <c r="H11" s="127">
        <f>SUM(H12:H13)</f>
        <v>-116392.94</v>
      </c>
      <c r="I11" s="132">
        <f t="shared" si="3"/>
        <v>76.24876770255189</v>
      </c>
    </row>
    <row r="12" spans="1:9" ht="48.75" customHeight="1">
      <c r="A12" s="129" t="s">
        <v>297</v>
      </c>
      <c r="B12" s="130" t="s">
        <v>298</v>
      </c>
      <c r="C12" s="131">
        <v>0</v>
      </c>
      <c r="D12" s="131">
        <v>509300.31</v>
      </c>
      <c r="E12" s="131">
        <v>310942.17</v>
      </c>
      <c r="F12" s="132">
        <f t="shared" si="0"/>
        <v>61.052813810382325</v>
      </c>
      <c r="G12" s="131">
        <v>486450.11</v>
      </c>
      <c r="H12" s="131">
        <f aca="true" t="shared" si="4" ref="H12:H13">SUM(E12-G12)</f>
        <v>-175507.94</v>
      </c>
      <c r="I12" s="132">
        <f t="shared" si="3"/>
        <v>63.920670097083544</v>
      </c>
    </row>
    <row r="13" spans="1:9" ht="47.25">
      <c r="A13" s="129" t="s">
        <v>299</v>
      </c>
      <c r="B13" s="130" t="s">
        <v>300</v>
      </c>
      <c r="C13" s="131">
        <v>70000</v>
      </c>
      <c r="D13" s="131">
        <v>95000</v>
      </c>
      <c r="E13" s="131">
        <v>62715</v>
      </c>
      <c r="F13" s="132">
        <f t="shared" si="0"/>
        <v>66.01578947368421</v>
      </c>
      <c r="G13" s="131">
        <v>3600</v>
      </c>
      <c r="H13" s="131">
        <f t="shared" si="4"/>
        <v>59115</v>
      </c>
      <c r="I13" s="132">
        <f t="shared" si="3"/>
        <v>1742.0833333333335</v>
      </c>
    </row>
    <row r="14" spans="1:9" ht="15.75">
      <c r="A14" s="125" t="s">
        <v>301</v>
      </c>
      <c r="B14" s="126" t="s">
        <v>302</v>
      </c>
      <c r="C14" s="127">
        <f>SUM(C15:C18)</f>
        <v>8438694.809999999</v>
      </c>
      <c r="D14" s="127">
        <f>SUM(D15:D18)</f>
        <v>10123541.83</v>
      </c>
      <c r="E14" s="127">
        <f>SUM(E15:E18)</f>
        <v>4060806.79</v>
      </c>
      <c r="F14" s="128">
        <f t="shared" si="0"/>
        <v>40.112510603415956</v>
      </c>
      <c r="G14" s="127">
        <f>SUM(G15:G18)</f>
        <v>5774619.62</v>
      </c>
      <c r="H14" s="127">
        <f>SUM(H15:H18)</f>
        <v>-1713812.83</v>
      </c>
      <c r="I14" s="128">
        <f t="shared" si="3"/>
        <v>70.32163254417092</v>
      </c>
    </row>
    <row r="15" spans="1:9" ht="15.75">
      <c r="A15" s="129" t="s">
        <v>303</v>
      </c>
      <c r="B15" s="130" t="s">
        <v>304</v>
      </c>
      <c r="C15" s="131">
        <v>91042</v>
      </c>
      <c r="D15" s="131">
        <v>91042</v>
      </c>
      <c r="E15" s="131">
        <v>18500</v>
      </c>
      <c r="F15" s="132">
        <f t="shared" si="0"/>
        <v>20.320291733485643</v>
      </c>
      <c r="G15" s="131">
        <v>0</v>
      </c>
      <c r="H15" s="131">
        <f aca="true" t="shared" si="5" ref="H15:H18">SUM(E15-G15)</f>
        <v>18500</v>
      </c>
      <c r="I15" s="128">
        <v>0</v>
      </c>
    </row>
    <row r="16" spans="1:9" ht="15.75">
      <c r="A16" s="129" t="s">
        <v>305</v>
      </c>
      <c r="B16" s="130" t="s">
        <v>306</v>
      </c>
      <c r="C16" s="131">
        <v>1200000</v>
      </c>
      <c r="D16" s="131">
        <v>1200000</v>
      </c>
      <c r="E16" s="131">
        <v>856000</v>
      </c>
      <c r="F16" s="132">
        <f t="shared" si="0"/>
        <v>71.33333333333334</v>
      </c>
      <c r="G16" s="131">
        <v>594000</v>
      </c>
      <c r="H16" s="131">
        <f t="shared" si="5"/>
        <v>262000</v>
      </c>
      <c r="I16" s="132">
        <f aca="true" t="shared" si="6" ref="I16:I39">SUM(E16/G16)*100</f>
        <v>144.1077441077441</v>
      </c>
    </row>
    <row r="17" spans="1:9" ht="15.75">
      <c r="A17" s="129" t="s">
        <v>307</v>
      </c>
      <c r="B17" s="130" t="s">
        <v>308</v>
      </c>
      <c r="C17" s="131">
        <v>6732652.81</v>
      </c>
      <c r="D17" s="131">
        <v>8317499.83</v>
      </c>
      <c r="E17" s="131">
        <v>3051689.79</v>
      </c>
      <c r="F17" s="132">
        <f t="shared" si="0"/>
        <v>36.689989207970925</v>
      </c>
      <c r="G17" s="131">
        <v>5062854.62</v>
      </c>
      <c r="H17" s="131">
        <f t="shared" si="5"/>
        <v>-2011164.83</v>
      </c>
      <c r="I17" s="132">
        <f t="shared" si="6"/>
        <v>60.276069906190585</v>
      </c>
    </row>
    <row r="18" spans="1:9" ht="31.5">
      <c r="A18" s="129" t="s">
        <v>309</v>
      </c>
      <c r="B18" s="130" t="s">
        <v>310</v>
      </c>
      <c r="C18" s="131">
        <v>415000</v>
      </c>
      <c r="D18" s="131">
        <v>515000</v>
      </c>
      <c r="E18" s="131">
        <v>134617</v>
      </c>
      <c r="F18" s="132">
        <f t="shared" si="0"/>
        <v>26.139223300970876</v>
      </c>
      <c r="G18" s="131">
        <v>117765</v>
      </c>
      <c r="H18" s="131">
        <f t="shared" si="5"/>
        <v>16852</v>
      </c>
      <c r="I18" s="132">
        <f t="shared" si="6"/>
        <v>114.30985437099308</v>
      </c>
    </row>
    <row r="19" spans="1:9" ht="31.5">
      <c r="A19" s="125" t="s">
        <v>311</v>
      </c>
      <c r="B19" s="126" t="s">
        <v>312</v>
      </c>
      <c r="C19" s="127">
        <f>SUM(C20:C22)</f>
        <v>1666500</v>
      </c>
      <c r="D19" s="127">
        <f>SUM(D20:D22)</f>
        <v>7496924.15</v>
      </c>
      <c r="E19" s="127">
        <f>SUM(E20:E22)</f>
        <v>1917017.6400000001</v>
      </c>
      <c r="F19" s="128">
        <f t="shared" si="0"/>
        <v>25.570722094073737</v>
      </c>
      <c r="G19" s="127">
        <f>SUM(G20:G22)</f>
        <v>706728.31</v>
      </c>
      <c r="H19" s="127">
        <f>SUM(H20:H22)</f>
        <v>1210289.33</v>
      </c>
      <c r="I19" s="132">
        <f t="shared" si="6"/>
        <v>271.25241947644633</v>
      </c>
    </row>
    <row r="20" spans="1:9" ht="15.75">
      <c r="A20" s="129" t="s">
        <v>313</v>
      </c>
      <c r="B20" s="130" t="s">
        <v>314</v>
      </c>
      <c r="C20" s="131">
        <v>256500</v>
      </c>
      <c r="D20" s="131">
        <v>1913177</v>
      </c>
      <c r="E20" s="131">
        <v>425846.6</v>
      </c>
      <c r="F20" s="132">
        <f t="shared" si="0"/>
        <v>22.258609632041363</v>
      </c>
      <c r="G20" s="131">
        <v>218607.06</v>
      </c>
      <c r="H20" s="131">
        <f aca="true" t="shared" si="7" ref="H20:H22">SUM(E20-G20)</f>
        <v>207239.53999999998</v>
      </c>
      <c r="I20" s="132">
        <f t="shared" si="6"/>
        <v>194.8000215546561</v>
      </c>
    </row>
    <row r="21" spans="1:9" ht="15.75">
      <c r="A21" s="129" t="s">
        <v>315</v>
      </c>
      <c r="B21" s="130" t="s">
        <v>316</v>
      </c>
      <c r="C21" s="131">
        <v>950000</v>
      </c>
      <c r="D21" s="131">
        <v>5060267.15</v>
      </c>
      <c r="E21" s="131">
        <v>1244150.6</v>
      </c>
      <c r="F21" s="132">
        <f t="shared" si="0"/>
        <v>24.586658433636256</v>
      </c>
      <c r="G21" s="131">
        <v>168058.68</v>
      </c>
      <c r="H21" s="131">
        <f t="shared" si="7"/>
        <v>1076091.9200000002</v>
      </c>
      <c r="I21" s="132">
        <f t="shared" si="6"/>
        <v>740.3072545851247</v>
      </c>
    </row>
    <row r="22" spans="1:9" ht="15.75">
      <c r="A22" s="129" t="s">
        <v>317</v>
      </c>
      <c r="B22" s="130" t="s">
        <v>318</v>
      </c>
      <c r="C22" s="131">
        <v>460000</v>
      </c>
      <c r="D22" s="131">
        <v>523480</v>
      </c>
      <c r="E22" s="131">
        <v>247020.44</v>
      </c>
      <c r="F22" s="132">
        <f t="shared" si="0"/>
        <v>47.18813326201574</v>
      </c>
      <c r="G22" s="131">
        <v>320062.57</v>
      </c>
      <c r="H22" s="131">
        <f t="shared" si="7"/>
        <v>-73042.13</v>
      </c>
      <c r="I22" s="132">
        <f t="shared" si="6"/>
        <v>77.17879663342076</v>
      </c>
    </row>
    <row r="23" spans="1:9" ht="15.75">
      <c r="A23" s="125" t="s">
        <v>319</v>
      </c>
      <c r="B23" s="126" t="s">
        <v>320</v>
      </c>
      <c r="C23" s="127">
        <f>SUM(C24:C29)</f>
        <v>292342412.64</v>
      </c>
      <c r="D23" s="127">
        <f>SUM(D24:D29)</f>
        <v>358611607.37000006</v>
      </c>
      <c r="E23" s="127">
        <f>SUM(E24:E29)</f>
        <v>242921644.83999997</v>
      </c>
      <c r="F23" s="128">
        <f t="shared" si="0"/>
        <v>67.7394818928334</v>
      </c>
      <c r="G23" s="127">
        <f>SUM(G24:G29)</f>
        <v>119825319.3</v>
      </c>
      <c r="H23" s="127">
        <f>SUM(H24:H29)</f>
        <v>123096325.54</v>
      </c>
      <c r="I23" s="128">
        <f t="shared" si="6"/>
        <v>202.72981224594992</v>
      </c>
    </row>
    <row r="24" spans="1:9" ht="15.75">
      <c r="A24" s="129" t="s">
        <v>321</v>
      </c>
      <c r="B24" s="130" t="s">
        <v>322</v>
      </c>
      <c r="C24" s="131">
        <v>44796327</v>
      </c>
      <c r="D24" s="131">
        <v>45971407.11</v>
      </c>
      <c r="E24" s="131">
        <v>29880795.89</v>
      </c>
      <c r="F24" s="132">
        <f t="shared" si="0"/>
        <v>64.99865409492791</v>
      </c>
      <c r="G24" s="131">
        <v>29232599.02</v>
      </c>
      <c r="H24" s="131">
        <f aca="true" t="shared" si="8" ref="H24:H29">SUM(E24-G24)</f>
        <v>648196.870000001</v>
      </c>
      <c r="I24" s="132">
        <f t="shared" si="6"/>
        <v>102.21737680442484</v>
      </c>
    </row>
    <row r="25" spans="1:9" ht="15.75">
      <c r="A25" s="129" t="s">
        <v>323</v>
      </c>
      <c r="B25" s="130" t="s">
        <v>324</v>
      </c>
      <c r="C25" s="131">
        <v>231540623.98</v>
      </c>
      <c r="D25" s="131">
        <v>296652426.1</v>
      </c>
      <c r="E25" s="131">
        <v>203152767.62</v>
      </c>
      <c r="F25" s="132">
        <f t="shared" si="0"/>
        <v>68.48174825022946</v>
      </c>
      <c r="G25" s="131">
        <v>80432718.59</v>
      </c>
      <c r="H25" s="131">
        <f t="shared" si="8"/>
        <v>122720049.03</v>
      </c>
      <c r="I25" s="132">
        <f t="shared" si="6"/>
        <v>252.57478695399644</v>
      </c>
    </row>
    <row r="26" spans="1:9" ht="15.75">
      <c r="A26" s="129" t="s">
        <v>325</v>
      </c>
      <c r="B26" s="130" t="s">
        <v>326</v>
      </c>
      <c r="C26" s="131">
        <v>6720965.66</v>
      </c>
      <c r="D26" s="131">
        <v>6472342.16</v>
      </c>
      <c r="E26" s="131">
        <v>4144434.38</v>
      </c>
      <c r="F26" s="132">
        <f t="shared" si="0"/>
        <v>64.03299265624733</v>
      </c>
      <c r="G26" s="131">
        <v>4436048.32</v>
      </c>
      <c r="H26" s="131">
        <f t="shared" si="8"/>
        <v>-291613.9400000004</v>
      </c>
      <c r="I26" s="132">
        <f t="shared" si="6"/>
        <v>93.42626772830101</v>
      </c>
    </row>
    <row r="27" spans="1:9" ht="31.5">
      <c r="A27" s="129" t="s">
        <v>327</v>
      </c>
      <c r="B27" s="130" t="s">
        <v>328</v>
      </c>
      <c r="C27" s="131">
        <v>303000</v>
      </c>
      <c r="D27" s="131">
        <v>387678</v>
      </c>
      <c r="E27" s="131">
        <v>171158.5</v>
      </c>
      <c r="F27" s="132">
        <f t="shared" si="0"/>
        <v>44.149655126161406</v>
      </c>
      <c r="G27" s="131">
        <v>267712</v>
      </c>
      <c r="H27" s="131">
        <f t="shared" si="8"/>
        <v>-96553.5</v>
      </c>
      <c r="I27" s="132">
        <f t="shared" si="6"/>
        <v>63.93381693760459</v>
      </c>
    </row>
    <row r="28" spans="1:9" ht="18" customHeight="1">
      <c r="A28" s="129" t="s">
        <v>329</v>
      </c>
      <c r="B28" s="130" t="s">
        <v>330</v>
      </c>
      <c r="C28" s="131">
        <v>1166224</v>
      </c>
      <c r="D28" s="131">
        <v>1166224</v>
      </c>
      <c r="E28" s="131">
        <v>959522.48</v>
      </c>
      <c r="F28" s="132">
        <f t="shared" si="0"/>
        <v>82.27600186585082</v>
      </c>
      <c r="G28" s="131">
        <v>884111.64</v>
      </c>
      <c r="H28" s="131">
        <f t="shared" si="8"/>
        <v>75410.83999999997</v>
      </c>
      <c r="I28" s="132">
        <f t="shared" si="6"/>
        <v>108.5295608142881</v>
      </c>
    </row>
    <row r="29" spans="1:9" ht="15.75">
      <c r="A29" s="129" t="s">
        <v>331</v>
      </c>
      <c r="B29" s="130" t="s">
        <v>332</v>
      </c>
      <c r="C29" s="131">
        <v>7815272</v>
      </c>
      <c r="D29" s="131">
        <v>7961530</v>
      </c>
      <c r="E29" s="131">
        <v>4612965.97</v>
      </c>
      <c r="F29" s="132">
        <f t="shared" si="0"/>
        <v>57.940696951465355</v>
      </c>
      <c r="G29" s="131">
        <v>4572129.73</v>
      </c>
      <c r="H29" s="131">
        <f t="shared" si="8"/>
        <v>40836.23999999929</v>
      </c>
      <c r="I29" s="132">
        <f t="shared" si="6"/>
        <v>100.8931557591652</v>
      </c>
    </row>
    <row r="30" spans="1:9" ht="15.75">
      <c r="A30" s="125" t="s">
        <v>333</v>
      </c>
      <c r="B30" s="126" t="s">
        <v>334</v>
      </c>
      <c r="C30" s="127">
        <f>SUM(C31)</f>
        <v>2316888.83</v>
      </c>
      <c r="D30" s="127">
        <f>SUM(D31)</f>
        <v>2504621.38</v>
      </c>
      <c r="E30" s="127">
        <f>SUM(E31)</f>
        <v>1943874.41</v>
      </c>
      <c r="F30" s="128">
        <f t="shared" si="0"/>
        <v>77.61150749260153</v>
      </c>
      <c r="G30" s="127">
        <f>SUM(G31)</f>
        <v>1584002.17</v>
      </c>
      <c r="H30" s="127">
        <f>SUM(H31)</f>
        <v>359872.24</v>
      </c>
      <c r="I30" s="132">
        <f t="shared" si="6"/>
        <v>122.71917594658346</v>
      </c>
    </row>
    <row r="31" spans="1:9" ht="15.75">
      <c r="A31" s="129" t="s">
        <v>335</v>
      </c>
      <c r="B31" s="130" t="s">
        <v>336</v>
      </c>
      <c r="C31" s="131">
        <v>2316888.83</v>
      </c>
      <c r="D31" s="131">
        <v>2504621.38</v>
      </c>
      <c r="E31" s="131">
        <v>1943874.41</v>
      </c>
      <c r="F31" s="132">
        <f t="shared" si="0"/>
        <v>77.61150749260153</v>
      </c>
      <c r="G31" s="131">
        <v>1584002.17</v>
      </c>
      <c r="H31" s="131">
        <f>SUM(E31-G31)</f>
        <v>359872.24</v>
      </c>
      <c r="I31" s="132">
        <f t="shared" si="6"/>
        <v>122.71917594658346</v>
      </c>
    </row>
    <row r="32" spans="1:9" ht="15.75">
      <c r="A32" s="125" t="s">
        <v>337</v>
      </c>
      <c r="B32" s="126">
        <v>1000</v>
      </c>
      <c r="C32" s="127">
        <f>SUM(C33:C36)</f>
        <v>8742974.14</v>
      </c>
      <c r="D32" s="127">
        <f>SUM(D33:D36)</f>
        <v>9745965.67</v>
      </c>
      <c r="E32" s="127">
        <f>SUM(E33:E36)</f>
        <v>2582361.99</v>
      </c>
      <c r="F32" s="128">
        <f t="shared" si="0"/>
        <v>26.496727748067272</v>
      </c>
      <c r="G32" s="127">
        <f>SUM(G33:G36)</f>
        <v>1676159.05</v>
      </c>
      <c r="H32" s="127">
        <f>SUM(H33:H36)</f>
        <v>906202.94</v>
      </c>
      <c r="I32" s="128">
        <f t="shared" si="6"/>
        <v>154.0642572075723</v>
      </c>
    </row>
    <row r="33" spans="1:9" ht="15.75">
      <c r="A33" s="129" t="s">
        <v>338</v>
      </c>
      <c r="B33" s="130">
        <v>1001</v>
      </c>
      <c r="C33" s="131">
        <v>1700000</v>
      </c>
      <c r="D33" s="131">
        <v>1488326.03</v>
      </c>
      <c r="E33" s="131">
        <v>857051.85</v>
      </c>
      <c r="F33" s="132">
        <f t="shared" si="0"/>
        <v>57.584953345202194</v>
      </c>
      <c r="G33" s="131">
        <v>714636.8</v>
      </c>
      <c r="H33" s="131">
        <f aca="true" t="shared" si="9" ref="H33:H36">SUM(E33-G33)</f>
        <v>142415.04999999993</v>
      </c>
      <c r="I33" s="132">
        <f t="shared" si="6"/>
        <v>119.92831183616627</v>
      </c>
    </row>
    <row r="34" spans="1:9" ht="15.75">
      <c r="A34" s="129" t="s">
        <v>339</v>
      </c>
      <c r="B34" s="130">
        <v>1003</v>
      </c>
      <c r="C34" s="131">
        <v>824000</v>
      </c>
      <c r="D34" s="131">
        <v>2038665.5</v>
      </c>
      <c r="E34" s="131">
        <v>1301500</v>
      </c>
      <c r="F34" s="132">
        <f t="shared" si="0"/>
        <v>63.840782119479634</v>
      </c>
      <c r="G34" s="131">
        <v>503600</v>
      </c>
      <c r="H34" s="131">
        <f t="shared" si="9"/>
        <v>797900</v>
      </c>
      <c r="I34" s="132">
        <f t="shared" si="6"/>
        <v>258.4392374900715</v>
      </c>
    </row>
    <row r="35" spans="1:9" ht="15.75">
      <c r="A35" s="129" t="s">
        <v>340</v>
      </c>
      <c r="B35" s="130" t="s">
        <v>341</v>
      </c>
      <c r="C35" s="131">
        <v>6078674.14</v>
      </c>
      <c r="D35" s="131">
        <v>6078674.14</v>
      </c>
      <c r="E35" s="131">
        <v>319510.14</v>
      </c>
      <c r="F35" s="132">
        <f t="shared" si="0"/>
        <v>5.25624721183031</v>
      </c>
      <c r="G35" s="131">
        <v>355122.25</v>
      </c>
      <c r="H35" s="131">
        <f t="shared" si="9"/>
        <v>-35612.109999999986</v>
      </c>
      <c r="I35" s="132">
        <f t="shared" si="6"/>
        <v>89.97187306624691</v>
      </c>
    </row>
    <row r="36" spans="1:9" ht="31.5">
      <c r="A36" s="129" t="s">
        <v>342</v>
      </c>
      <c r="B36" s="130">
        <v>1006</v>
      </c>
      <c r="C36" s="131">
        <v>140300</v>
      </c>
      <c r="D36" s="131">
        <v>140300</v>
      </c>
      <c r="E36" s="131">
        <v>104300</v>
      </c>
      <c r="F36" s="132">
        <f t="shared" si="0"/>
        <v>74.34069850320742</v>
      </c>
      <c r="G36" s="131">
        <v>102800</v>
      </c>
      <c r="H36" s="131">
        <f t="shared" si="9"/>
        <v>1500</v>
      </c>
      <c r="I36" s="132">
        <f t="shared" si="6"/>
        <v>101.45914396887159</v>
      </c>
    </row>
    <row r="37" spans="1:9" ht="15.75">
      <c r="A37" s="125" t="s">
        <v>343</v>
      </c>
      <c r="B37" s="126">
        <v>1100</v>
      </c>
      <c r="C37" s="127">
        <f>SUM(C38)</f>
        <v>2658700</v>
      </c>
      <c r="D37" s="127">
        <f>SUM(D38)</f>
        <v>2724200</v>
      </c>
      <c r="E37" s="127">
        <f>SUM(E38)</f>
        <v>2101884.5</v>
      </c>
      <c r="F37" s="128">
        <f t="shared" si="0"/>
        <v>77.15602745760222</v>
      </c>
      <c r="G37" s="127">
        <f>SUM(G38)</f>
        <v>1703894</v>
      </c>
      <c r="H37" s="127">
        <f>SUM(H38)</f>
        <v>397990.5</v>
      </c>
      <c r="I37" s="132">
        <f t="shared" si="6"/>
        <v>123.35770300265156</v>
      </c>
    </row>
    <row r="38" spans="1:9" ht="15.75">
      <c r="A38" s="134" t="s">
        <v>344</v>
      </c>
      <c r="B38" s="130">
        <v>1101</v>
      </c>
      <c r="C38" s="131">
        <v>2658700</v>
      </c>
      <c r="D38" s="131">
        <v>2724200</v>
      </c>
      <c r="E38" s="131">
        <v>2101884.5</v>
      </c>
      <c r="F38" s="132">
        <f t="shared" si="0"/>
        <v>77.15602745760222</v>
      </c>
      <c r="G38" s="131">
        <v>1703894</v>
      </c>
      <c r="H38" s="131">
        <f>SUM(E38-G38)</f>
        <v>397990.5</v>
      </c>
      <c r="I38" s="132">
        <f t="shared" si="6"/>
        <v>123.35770300265156</v>
      </c>
    </row>
    <row r="39" spans="1:9" ht="15.75" customHeight="1">
      <c r="A39" s="135" t="s">
        <v>345</v>
      </c>
      <c r="B39" s="135"/>
      <c r="C39" s="127">
        <f>SUM(C5+C11+C14+C19+C23+C30+C32+C37)</f>
        <v>345674209.47999996</v>
      </c>
      <c r="D39" s="127">
        <f>SUM(D5+D11+D14+D19+D23+D30+D32+D37)</f>
        <v>422884582.68000007</v>
      </c>
      <c r="E39" s="127">
        <f>SUM(E5+E11+E14+E19+E23+E30+E32+E37)</f>
        <v>276630433.04</v>
      </c>
      <c r="F39" s="128">
        <f t="shared" si="0"/>
        <v>65.41511428174442</v>
      </c>
      <c r="G39" s="127">
        <f>SUM(G5+G11+G14+G19+G23+G30+G32+G37)</f>
        <v>151668899.25</v>
      </c>
      <c r="H39" s="127">
        <f>SUM(H5+H11+H14+H19+H23+H30+H32+H37)</f>
        <v>124961533.78999999</v>
      </c>
      <c r="I39" s="128">
        <f t="shared" si="6"/>
        <v>182.39100725852998</v>
      </c>
    </row>
    <row r="40" ht="13.5"/>
    <row r="41" spans="1:9" ht="32.25">
      <c r="A41" s="136" t="s">
        <v>346</v>
      </c>
      <c r="B41" s="137"/>
      <c r="C41" s="138">
        <f>SUM('дох.'!C154-'расх.'!C39)</f>
        <v>-1869879.4099999666</v>
      </c>
      <c r="D41" s="138">
        <f>SUM('дох.'!D154)-'расх.'!D39</f>
        <v>-8397775.27000004</v>
      </c>
      <c r="E41" s="138">
        <f>SUM('дох.'!E154)-'расх.'!E39</f>
        <v>8347010.819999993</v>
      </c>
      <c r="F41" s="137"/>
      <c r="G41" s="138">
        <f>SUM('дох.'!G154)-'расх.'!G39</f>
        <v>7281647.590000004</v>
      </c>
      <c r="H41" s="138">
        <f>SUM('дох.'!H154)-'расх.'!H39</f>
        <v>294213.4200000167</v>
      </c>
      <c r="I41" s="139"/>
    </row>
  </sheetData>
  <sheetProtection selectLockedCells="1" selectUnlockedCells="1"/>
  <mergeCells count="9">
    <mergeCell ref="A1:I1"/>
    <mergeCell ref="A3:A4"/>
    <mergeCell ref="B3:B4"/>
    <mergeCell ref="C3:C4"/>
    <mergeCell ref="D3:D4"/>
    <mergeCell ref="E3:E4"/>
    <mergeCell ref="F3:F4"/>
    <mergeCell ref="G3:I3"/>
    <mergeCell ref="A39:B39"/>
  </mergeCells>
  <printOptions/>
  <pageMargins left="0.7875" right="0.19652777777777777" top="0.39375" bottom="0.196527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/>
  <cp:lastPrinted>2019-07-11T07:46:51Z</cp:lastPrinted>
  <dcterms:created xsi:type="dcterms:W3CDTF">2017-07-11T09:08:45Z</dcterms:created>
  <dcterms:modified xsi:type="dcterms:W3CDTF">2019-10-22T07:00:07Z</dcterms:modified>
  <cp:category/>
  <cp:version/>
  <cp:contentType/>
  <cp:contentStatus/>
  <cp:revision>10</cp:revision>
</cp:coreProperties>
</file>