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</sheets>
  <definedNames>
    <definedName name="_col1">NA()</definedName>
    <definedName name="_col10">NA()</definedName>
    <definedName name="_col11">NA()</definedName>
    <definedName name="_col12">NA()</definedName>
    <definedName name="_col13">NA()</definedName>
    <definedName name="_col14">NA()</definedName>
    <definedName name="_col15">NA()</definedName>
    <definedName name="_col16">NA()</definedName>
    <definedName name="_col17">NA()</definedName>
    <definedName name="_col18">NA()</definedName>
    <definedName name="_col19">NA()</definedName>
    <definedName name="_col2">NA()</definedName>
    <definedName name="_col20">NA()</definedName>
    <definedName name="_col21">NA()</definedName>
    <definedName name="_col22">NA()</definedName>
    <definedName name="_col23">NA()</definedName>
    <definedName name="_col24">NA()</definedName>
    <definedName name="_col25">NA()</definedName>
    <definedName name="_col26">NA()</definedName>
    <definedName name="_col27">NA()</definedName>
    <definedName name="_col28">NA()</definedName>
    <definedName name="_col29">NA()</definedName>
    <definedName name="_col3">NA()</definedName>
    <definedName name="_col4">NA()</definedName>
    <definedName name="_col5">NA()</definedName>
    <definedName name="_col6">NA()</definedName>
    <definedName name="_col7">NA()</definedName>
    <definedName name="_col8">NA()</definedName>
    <definedName name="_col9">NA()</definedName>
    <definedName name="_End1">NA()</definedName>
    <definedName name="_End10">NA()</definedName>
    <definedName name="_End2">NA()</definedName>
    <definedName name="_End3">NA()</definedName>
    <definedName name="_End4">NA()</definedName>
    <definedName name="_End5">NA()</definedName>
    <definedName name="_End6">NA()</definedName>
    <definedName name="_End7">NA()</definedName>
    <definedName name="_End8">NA()</definedName>
    <definedName name="_End9">NA()</definedName>
    <definedName name="_rgb1">NA()</definedName>
    <definedName name="_rgb10">NA()</definedName>
    <definedName name="_rgb11">NA()</definedName>
    <definedName name="_rgb12">NA()</definedName>
    <definedName name="_rgb13">NA()</definedName>
    <definedName name="_rgb14">NA()</definedName>
    <definedName name="_rgb15">NA()</definedName>
    <definedName name="_rgb16">NA()</definedName>
    <definedName name="_rgb17">NA()</definedName>
    <definedName name="_rgb18">NA()</definedName>
    <definedName name="_rgb19">NA()</definedName>
    <definedName name="_rgb2">NA()</definedName>
    <definedName name="_rgb20">NA()</definedName>
    <definedName name="_rgb21">NA()</definedName>
    <definedName name="_rgb22">NA()</definedName>
    <definedName name="_rgb23">NA()</definedName>
    <definedName name="_rgb24">NA()</definedName>
    <definedName name="_rgb25">NA()</definedName>
    <definedName name="_rgb3">NA()</definedName>
    <definedName name="_rgb4">NA()</definedName>
    <definedName name="_rgb5">NA()</definedName>
    <definedName name="_rgb6">NA()</definedName>
    <definedName name="_rgb7">NA()</definedName>
    <definedName name="_rgb8">NA()</definedName>
    <definedName name="_rgb9">NA()</definedName>
    <definedName name="BUDG_NAME">NA()</definedName>
    <definedName name="calc_order">NA()</definedName>
    <definedName name="checked">NA()</definedName>
    <definedName name="CHIEF">NA()</definedName>
    <definedName name="CHIEF_DIV">NA()</definedName>
    <definedName name="CHIEF_FIN">NA()</definedName>
    <definedName name="chief_OUR">NA()</definedName>
    <definedName name="CHIEF_POST">NA()</definedName>
    <definedName name="CHIEF_POST_OUR">NA()</definedName>
    <definedName name="cod">NA()</definedName>
    <definedName name="code">NA()</definedName>
    <definedName name="CurentGroup">NA()</definedName>
    <definedName name="CURR_USER">NA()</definedName>
    <definedName name="CurRow">NA()</definedName>
    <definedName name="cYear1">NA()</definedName>
    <definedName name="Data">NA()</definedName>
    <definedName name="DataFields">NA()</definedName>
    <definedName name="date_BEG">NA()</definedName>
    <definedName name="date_END">NA()</definedName>
    <definedName name="del">NA()</definedName>
    <definedName name="DEP_FULL_NAME">NA()</definedName>
    <definedName name="dep_name1">NA()</definedName>
    <definedName name="doc_date">NA()</definedName>
    <definedName name="doc_num">NA()</definedName>
    <definedName name="doc_quarter">NA()</definedName>
    <definedName name="EndRow">NA()</definedName>
    <definedName name="GLBUH">NA()</definedName>
    <definedName name="GLBUH_OUR">NA()</definedName>
    <definedName name="GLBUH_POST_OUR">NA()</definedName>
    <definedName name="GroupOrder">NA()</definedName>
    <definedName name="HEAD">NA()</definedName>
    <definedName name="KADR_OUR">NA()</definedName>
    <definedName name="KASSIR_OUR">NA()</definedName>
    <definedName name="KASSIR_POST_OUR">NA()</definedName>
    <definedName name="LAST_DOC_MODIFY">NA()</definedName>
    <definedName name="link_row">NA()</definedName>
    <definedName name="link_saved">NA()</definedName>
    <definedName name="LONGNAME_OUR">NA()</definedName>
    <definedName name="lr_new">NA()</definedName>
    <definedName name="NASTR_PRN_DEP_NAME">NA()</definedName>
    <definedName name="notNullCol">NA()</definedName>
    <definedName name="OKATO">NA()</definedName>
    <definedName name="OKATO2">NA()</definedName>
    <definedName name="OKPO">NA()</definedName>
    <definedName name="OKPO_OUR">NA()</definedName>
    <definedName name="OKVED">NA()</definedName>
    <definedName name="OKVED1">NA()</definedName>
    <definedName name="orderrow">NA()</definedName>
    <definedName name="orders">NA()</definedName>
    <definedName name="ORGNAME_OUR">NA()</definedName>
    <definedName name="OUR_ADR">NA()</definedName>
    <definedName name="PERIOD_WORK">NA()</definedName>
    <definedName name="PPP_CODE">NA()</definedName>
    <definedName name="PPP_CODE1">NA()</definedName>
    <definedName name="PPP_NAME">NA()</definedName>
    <definedName name="print_null">NA()</definedName>
    <definedName name="prop_col">NA()</definedName>
    <definedName name="REGION">NA()</definedName>
    <definedName name="REGION_OUR">NA()</definedName>
    <definedName name="REM_DATE_TYPE">NA()</definedName>
    <definedName name="REM_MONTH">NA()</definedName>
    <definedName name="REM_SONO">NA()</definedName>
    <definedName name="REM_YEAR">NA()</definedName>
    <definedName name="REPLACE_ZERO">NA()</definedName>
    <definedName name="SONO">NA()</definedName>
    <definedName name="SONO_OUR">NA()</definedName>
    <definedName name="SONO2">NA()</definedName>
    <definedName name="Start1">NA()</definedName>
    <definedName name="Start10">NA()</definedName>
    <definedName name="Start2">NA()</definedName>
    <definedName name="Start3">NA()</definedName>
    <definedName name="Start4">NA()</definedName>
    <definedName name="Start5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Row">NA()</definedName>
    <definedName name="TOWN">NA()</definedName>
    <definedName name="upd">NA()</definedName>
    <definedName name="USER_PHONE">NA()</definedName>
    <definedName name="USER_POST">NA()</definedName>
    <definedName name="VED">NA()</definedName>
    <definedName name="VED_NAME">NA()</definedName>
  </definedNames>
  <calcPr fullCalcOnLoad="1"/>
</workbook>
</file>

<file path=xl/sharedStrings.xml><?xml version="1.0" encoding="utf-8"?>
<sst xmlns="http://schemas.openxmlformats.org/spreadsheetml/2006/main" count="715" uniqueCount="401">
  <si>
    <t>Пояснительная записка по доходам консолидированного бюджета Савинского муниципального района за 2021 год</t>
  </si>
  <si>
    <t xml:space="preserve">   Поступление доходов в консолидированный бюджет Савинского муниципального района в 2021 году выразилось в сумме 299 837 694,15 руб., при утвержденных бюджетных назначениях в сумме 300 475 166,67 руб., исполнение консолидированного бюджета составило 99,8%. </t>
  </si>
  <si>
    <t xml:space="preserve">   Доходы бюджета муниципального района, при утвержденном плане в сумме 225 438 576,69 руб., составили 222 153 123,60 руб., и исполнены на 98,5%.</t>
  </si>
  <si>
    <t xml:space="preserve">   В бюджеты городского и сельских поселений доходы поступили в сумме 84 653 124,88 руб., при утвержденных назначениях в сумме 82 035 780,07 руб., исполнение  составило 103,2%. В том числе поступление доходов в бюджет городского поселения района выразилось в сумме 50 505 550,57 руб., что составляет 106,5% при утвержденных бюджетных назначениях в сумме 47 405 875,54 руб. Бюджеты сельских поселений района исполнены на 98,6%, при утвержденных  показателях в сумме 34 629 904,53 руб., поступление доходов составило 34 147 574,31 руб.</t>
  </si>
  <si>
    <r>
      <rPr>
        <sz val="16"/>
        <rFont val="Times New Roman"/>
        <family val="1"/>
      </rPr>
      <t xml:space="preserve">   В 2021 году поступление </t>
    </r>
    <r>
      <rPr>
        <b/>
        <sz val="16"/>
        <rFont val="Times New Roman"/>
        <family val="1"/>
      </rPr>
      <t>налоговых и неналоговых доходов</t>
    </r>
    <r>
      <rPr>
        <sz val="16"/>
        <rFont val="Times New Roman"/>
        <family val="1"/>
      </rPr>
      <t xml:space="preserve"> в консолидированный бюджет муниципального района выразилось в сумме 83 279 434,44 руб., при  утвержденных ассигнованиях в сумме  79 772 425,33 руб., исполнение составило 104,4%. Исполнение налоговых и неналоговых доходов бюджета муниципального района составило 101,1%, при утвержденных доходах в сумме 48 369 771,67 руб., фактическое поступление составило 48 895 637,83 руб. Налоговые и неналоговые доходы бюджетов городского и сельских поселений муниципального района исполнены на 109,5%, при плановых показателях в сумме 31 402 653,66 руб., поступление доходов выразилось в сумме 34 383 796,61 руб. В том числе поступление налоговых и неналоговых доходов в бюджет городского поселения составило 27 781 540,48 руб., при утвержденных ассигнованиях в сумме 24 571 925,55 руб. исполнение составило 113,1 % . Поступление налоговых и неналоговых доходов в бюджеты сельских поселений муниципального района исполнено на 96,7 %, при утвержденных показателях в сумме 6 830 728,11 руб. поступление доходов выразилось в сумме 6 602 256,13 руб.</t>
    </r>
  </si>
  <si>
    <r>
      <rPr>
        <sz val="16"/>
        <rFont val="Times New Roman"/>
        <family val="1"/>
      </rPr>
      <t xml:space="preserve">   Доля поступивших налоговых и неналоговых доходов в общем объеме доходов консолидированного бюджета муниципального района в отчетном году составила 27,8%. Поступление налоговых и неналоговых доходов в общем объеме поступивших доходов бюджета муниципального района составило 22,0%, </t>
    </r>
    <r>
      <rPr>
        <sz val="16"/>
        <color indexed="8"/>
        <rFont val="Times New Roman"/>
        <family val="1"/>
      </rPr>
      <t>что ниже показателей прошлого года на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1,6</t>
    </r>
    <r>
      <rPr>
        <sz val="16"/>
        <color indexed="8"/>
        <rFont val="Times New Roman"/>
        <family val="1"/>
      </rPr>
      <t>%</t>
    </r>
    <r>
      <rPr>
        <sz val="16"/>
        <rFont val="Times New Roman"/>
        <family val="1"/>
      </rPr>
      <t>, налоговые и неналоговые доходы бюджета городского поселения, в тех же условиях составили 55,0% , в сельских поселениях 19,3%.</t>
    </r>
  </si>
  <si>
    <r>
      <rPr>
        <b/>
        <sz val="16"/>
        <rFont val="Times New Roman"/>
        <family val="1"/>
      </rPr>
      <t xml:space="preserve">   Налоговые и неналоговые доходы консолидированного бюджета</t>
    </r>
    <r>
      <rPr>
        <sz val="16"/>
        <rFont val="Times New Roman"/>
        <family val="1"/>
      </rPr>
      <t xml:space="preserve"> муниципального района:</t>
    </r>
  </si>
  <si>
    <t xml:space="preserve"> Наименование показателя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</si>
  <si>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</si>
  <si>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</si>
  <si>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</si>
  <si>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консолидиро- ванный бюджет муниципального района</t>
  </si>
  <si>
    <t>бюджеты муниципальных районов</t>
  </si>
  <si>
    <t>бюджеты городских поселений</t>
  </si>
  <si>
    <t>бюджеты  сельских поселений</t>
  </si>
  <si>
    <t>Доля в общем объеме доходов %</t>
  </si>
  <si>
    <t>% исполнения</t>
  </si>
  <si>
    <t>бюджеты сельских поселений</t>
  </si>
  <si>
    <t>Доходы бюджета - ИТОГО</t>
  </si>
  <si>
    <t>х</t>
  </si>
  <si>
    <t xml:space="preserve">  НАЛОГОВЫЕ И НЕНАЛОГОВЫЕ ДОХОДЫ</t>
  </si>
  <si>
    <t xml:space="preserve"> 000 1000000000 0000 000</t>
  </si>
  <si>
    <t>в т.ч.</t>
  </si>
  <si>
    <t xml:space="preserve"> </t>
  </si>
  <si>
    <t>Налоговые</t>
  </si>
  <si>
    <t>Неналоговые</t>
  </si>
  <si>
    <t>Налоговые доходы</t>
  </si>
  <si>
    <r>
      <rPr>
        <sz val="16"/>
        <rFont val="Times New Roman"/>
        <family val="1"/>
      </rPr>
      <t xml:space="preserve">   Доля поступивших </t>
    </r>
    <r>
      <rPr>
        <b/>
        <sz val="16"/>
        <rFont val="Times New Roman"/>
        <family val="1"/>
      </rPr>
      <t>налоговых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доходов</t>
    </r>
    <r>
      <rPr>
        <sz val="16"/>
        <rFont val="Times New Roman"/>
        <family val="1"/>
      </rPr>
      <t xml:space="preserve"> в общем объеме налоговых и неналоговых доходов консолидированного бюджета муниципального района в отчетном году составила 87,6% и выразилась в сумме 72 963 616,72 руб. Налоговые доходы в бюджет района поступили в сумме 41 047 327,81 руб. и составили 83,9% от общего объема поступивших налоговых и неналоговых доходов. Доля налоговых доходов в общем объеме налоговых и неналоговых доходов бюджетов городского и сельских поселений составила 92,8%, поступление указанных налогов выразилось в сумме 31 916 288,91 руб.</t>
    </r>
  </si>
  <si>
    <t xml:space="preserve">   Поступление налоговых доходов в бюджет городского поселения муниципального района составило 26 016 711,05 руб., что составляет 93,6% в структуре налоговых и неналоговых доходов бюджета поселения. В бюджеты сельских поселений налоговые доходы поступили в сумме 5 899 577,86 руб., что составляет 89,4% в структуре налоговых и неналоговых доходов бюджетов сельских поселений.</t>
  </si>
  <si>
    <r>
      <rPr>
        <b/>
        <sz val="16"/>
        <rFont val="Times New Roman"/>
        <family val="1"/>
      </rPr>
      <t xml:space="preserve">   Налоговые доходы консолидированного бюджета</t>
    </r>
    <r>
      <rPr>
        <sz val="16"/>
        <rFont val="Times New Roman"/>
        <family val="1"/>
      </rPr>
      <t xml:space="preserve"> муниципального района:</t>
    </r>
  </si>
  <si>
    <t>Бюджеты городских поселений</t>
  </si>
  <si>
    <t>Доля в общем объеме налоговых доходов %</t>
  </si>
  <si>
    <t>бюджеты городских  поселений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</si>
  <si>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</si>
  <si>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</si>
  <si>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</si>
  <si>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</si>
  <si>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</si>
  <si>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</si>
  <si>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</si>
  <si>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</si>
  <si>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</si>
  <si>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</si>
  <si>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</si>
  <si>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</si>
  <si>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</si>
  <si>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000 1010208001 0000 110</t>
  </si>
  <si>
    <t xml:space="preserve">  Увеличение налоговой базы, учитываемой при расчете налога на доходы физических лиц, привело к увеличению поступлений доходов от указанного вида налога в консолидированный бюджет муниципального района по сравнению 2020 годом на 10,4%.</t>
  </si>
  <si>
    <t xml:space="preserve">     Увеличение налоговой базы произошло в связи с увеличением минимальной заработной платы с 01.01.2021 года на 5,5%, повышение заработной платы с 01.10.2021 года на 4.0% работникам бюджетной сферы и со стабильной работой предприятий в 2021 году.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</si>
  <si>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</si>
  <si>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</si>
  <si>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</si>
  <si>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</si>
  <si>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</si>
  <si>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000 1030223001 0000 110</t>
  </si>
  <si>
    <t>Доходы от уплаты акцизов на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</si>
  <si>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</si>
  <si>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</si>
  <si>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</si>
  <si>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</si>
  <si>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</si>
  <si>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    Из-за увеличения налоговой базы при реализации, произведенных налогоплательщиком подакцизных товаров доходы в отчетном периоде увеличились по сравнению с 2020 годом на 20,5%. </t>
  </si>
  <si>
    <t xml:space="preserve">  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</si>
  <si>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</si>
  <si>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</si>
  <si>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>000 10501000000 000 110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</si>
  <si>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</si>
  <si>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</si>
  <si>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</si>
  <si>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</si>
  <si>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</si>
  <si>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</si>
  <si>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</si>
  <si>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</si>
  <si>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</si>
  <si>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</si>
  <si>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</si>
  <si>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</si>
  <si>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</si>
  <si>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</si>
  <si>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</si>
  <si>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</si>
  <si>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</si>
  <si>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</si>
  <si>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</si>
  <si>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</si>
  <si>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В связи с применением упрощенной системы налогообложения, поступление указанного налога увеличилось, в связи с переходом организаций и индивидуальных предпринимателей к упрощенной системе налогообложения с 01.01.2021 года.</t>
  </si>
  <si>
    <t xml:space="preserve">    В связи  с Законом РФ от 23.11.2020 № 373 ФЗ «О внесении изменений в глава 26.3 Налогового кодекса Российской Федерации», единый налог на вмененный доход для отдельных видов деятельности отменен с 01.01.2021 года, следовательно  в 2021 году доходы поступали лишь за четвертый квартал 2020 года и по сравнению с 2020 годом  уменьшились в 4,3 раза.</t>
  </si>
  <si>
    <t xml:space="preserve">     В виду с увеличением производства продукции сельскохозяйственными предприятиями муниципального района (фактической налоговой базы, применяемой для расчета единого сельскохозяйственного налога), поступление данного вида налога в консолидированный бюджет муниципального района увеличилось по сравнению с 2020 годом в на 8,7%.</t>
  </si>
  <si>
    <t xml:space="preserve">    Доход, взимаемый в связи с применением патентной системы налогообложения, зачисляемый в бюджет муниципального района по сравнению с 2020 годом увеличился, так как  в соответствии с Федеральным законом от 23.11.2020 № 373 ФЗ «О внесении изменений в главы 26.2 и 26.5 части второй Налогового кодекса Российской Федерации и статью 2 Федерального закона «О применении контрольно-кассовой техники при осуществлении расчетов в Российской Федерации» расширен перечень видов деятельности, в отношении которых применяется потентная система налогообложения, в том числе теми, которые применялись в рамках ЕНВД.</t>
  </si>
  <si>
    <t xml:space="preserve">НАЛОГ НА ИМУЩЕСТВО 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</si>
  <si>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</si>
  <si>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</si>
  <si>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</si>
  <si>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</si>
  <si>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</si>
  <si>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</si>
  <si>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</si>
  <si>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</si>
  <si>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000 1060103013 0000 110</t>
  </si>
  <si>
    <t xml:space="preserve">  Земельный налог</t>
  </si>
  <si>
    <t xml:space="preserve"> 000 1060600000 0000 110</t>
  </si>
  <si>
    <t xml:space="preserve">  Земельный налог организаций</t>
  </si>
  <si>
    <t xml:space="preserve"> 000 1060603000 0000 110</t>
  </si>
  <si>
    <t xml:space="preserve">  Земельный налог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</si>
  <si>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</si>
  <si>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организаций, обладающих земельным участком, расположенным в границах городских поселений</t>
  </si>
  <si>
    <t>000 1060603313 0000 110</t>
  </si>
  <si>
    <t>Земельный налог с физических лиц</t>
  </si>
  <si>
    <t>000 1060604000 0000 110</t>
  </si>
  <si>
    <t>Земельный налог с физических лиц, обладающих земельным участком, расположенным в границах сельских поселений</t>
  </si>
  <si>
    <t>000 1060604310 0000 110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</si>
  <si>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</si>
  <si>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</si>
  <si>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Учтенная при планировании консолидированного бюджета налоговая база, применяемая для расчета налога на имущество физических лиц и земельного налога в отчетном году увеличилась, в связи с чем исполнение поступлений доходов от налогов на имущество составило 101,4%. По сравнению с 2020 годом доходы увеличились на 14,4%.</t>
  </si>
  <si>
    <t>НАЛОГИ, СБОРЫ И РЕГУЛЯРНЫЕ ПЛАТЕЖИ ЗА ПОЛЬЗОВАНИЕ ПРИРОДНЫМИ РЕСУРСАМИ</t>
  </si>
  <si>
    <t xml:space="preserve"> 000 1070000000 0000 000</t>
  </si>
  <si>
    <t>Налог на добычу полезных ископаемых</t>
  </si>
  <si>
    <t>000 1070100001 0000 110</t>
  </si>
  <si>
    <t>Налог на добычу общераспространенных полезных ископаемых</t>
  </si>
  <si>
    <t>000 1070102001 0000 110</t>
  </si>
  <si>
    <t xml:space="preserve">  Доходы, поступившие в консолидированный бюджет муниципального района от уплаты налога за пользование природными ресурсами составило 100,0%. 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</si>
  <si>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</si>
  <si>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</si>
  <si>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</si>
  <si>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</si>
  <si>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</si>
  <si>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</si>
  <si>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Доходы, поступившие в консолидированный бюджет муниципального района от уплаты государственной пошлины составило 104,4%. Увеличение числа подаваемых исков на рассмотрение дел в судах общей юрисдикции и мировыми судьями привело к увеличению поступлений государственной пошлины по делам, рассматриваемым судами общей юрисдикции и мировыми судьями, но по сравнению с показателями 2020 года доходы уменьшились на 8,8%.</t>
  </si>
  <si>
    <t>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</si>
  <si>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</si>
  <si>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</si>
  <si>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</si>
  <si>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</si>
  <si>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</si>
  <si>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</si>
  <si>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</si>
  <si>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</si>
  <si>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000 1090405305 0000 110</t>
  </si>
  <si>
    <t>Неналоговые доходы</t>
  </si>
  <si>
    <t xml:space="preserve">    Доля поступивших неналоговых доходов в общем объеме налоговых и неналоговых доходов консолидированного бюджета муниципального района составила 12,4% и выразилась в сумме 10 315 814,72 руб., что ниже прошлого года на  1 603 511,57 руб. Поступление неналоговых доходов в бюджет муниципального района составило 16,1% в общем объеме налоговых и неналоговых доходов бюджета района и выразилось в сумме 7 848 310,02 руб. Доля поступивших неналоговых доходов, в тех же условиях, в бюджетах городского и сельских поселений муниципального района составила 7,2%, поступление доходов выразилось в сумме 2 467 507,70 руб.</t>
  </si>
  <si>
    <t xml:space="preserve">   В бюджет городского поселения муниципального района поступление неналоговых доходов выразилось в сумме 1 764 829,43 руб., при утвержденных ассигнованиях в сумме 1 631 965,55 руб. исполнение составило 108,1%. В бюджеты сельских поселений поступление неналоговых доходов выразилось в сумме 702678,27 руб., при утвержденных ассигнованиях в сумме 830 687,64 руб., исполнение составило 84,6%.</t>
  </si>
  <si>
    <r>
      <rPr>
        <b/>
        <sz val="16"/>
        <rFont val="Times New Roman"/>
        <family val="1"/>
      </rPr>
      <t xml:space="preserve">   Неналоговые доходы консолидированного бюджета</t>
    </r>
    <r>
      <rPr>
        <sz val="16"/>
        <rFont val="Times New Roman"/>
        <family val="1"/>
      </rPr>
      <t xml:space="preserve"> муниципального района:</t>
    </r>
  </si>
  <si>
    <t>Доля в общем объеме неналоговых доходов %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</si>
  <si>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</si>
  <si>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</si>
  <si>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</si>
  <si>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</si>
  <si>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</si>
  <si>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</si>
  <si>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</si>
  <si>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</si>
  <si>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</si>
  <si>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</si>
  <si>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</si>
  <si>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000 1110502000 0000 120</t>
  </si>
  <si>
    <t>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</si>
  <si>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</si>
  <si>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</si>
  <si>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</si>
  <si>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</si>
  <si>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</si>
  <si>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 xml:space="preserve"> 000 1110507000 0000 120</t>
  </si>
  <si>
    <t>Доходы от сдачи в аренду имущества, составляющего казну городских поселений ( 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</si>
  <si>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</si>
  <si>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</si>
  <si>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</si>
  <si>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</si>
  <si>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</si>
  <si>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</si>
  <si>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</si>
  <si>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</si>
  <si>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</si>
  <si>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</si>
  <si>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</si>
  <si>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</si>
  <si>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</si>
  <si>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Доля поступления доходов в консолидированный бюджет муниципального района от использования имущества в общем объеме налоговых и неналоговых доходов консолидированного бюджета составила 3,6%.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</si>
  <si>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исполнены на 82,3% и ниже показателей аналогичного периода 2020 года на 6,9%.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</si>
  <si>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  исполнение составило по данным доходам в отчетном периоде 118,9%, и выше показателей аналогичного периода 2020 года на 43,4%. Одним из факторов увеличения дохода стало заключение соглашений аренды в 2021 году в Савинском сельском поселении с СПК «Савино» и ИП Ежов С.Н.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</si>
  <si>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исполнены на 100,0%.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</si>
  <si>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исполнены на 100,0%, и равны показателям аналогичного периода 2020 года.</t>
  </si>
  <si>
    <t xml:space="preserve"> Доходы от сдачи в аренду имущества, составляющего государственную (муниципальную) казну ( за исключением земельных участков) исполнены на 100%, и выше показателей 2020 года на 10,8%.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</si>
  <si>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исполнены на 106,2%, и выше показателей 2020 года на 0,6%.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</si>
  <si>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</si>
  <si>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</si>
  <si>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</si>
  <si>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</si>
  <si>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</si>
  <si>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</si>
  <si>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</si>
  <si>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</si>
  <si>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</si>
  <si>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</si>
  <si>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 В связи с соблюдением природопользователями установленных предельно допустимых нормативов выбросов, сбросов загрязняющих веществ, объемов размещения отходов и уровней вредного воздействия на окружающую среду, а так же установленного срока уплаты за негативное воздействие на окружающую среду в месяц следующего за отчетным периодом поступление указанных платежей составило 100,0%.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</si>
  <si>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</si>
  <si>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</si>
  <si>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</si>
  <si>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</si>
  <si>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</si>
  <si>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</si>
  <si>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</si>
  <si>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</si>
  <si>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</si>
  <si>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</si>
  <si>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</si>
  <si>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</si>
  <si>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</si>
  <si>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</si>
  <si>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</si>
  <si>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</si>
  <si>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</si>
  <si>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</si>
  <si>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</si>
  <si>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</si>
  <si>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В составе доходов от оказания платных услуг и компенсации затрат государства поступила родительская плата, плата от оказания платных услуг в сфере культуры, по сравнению с 2020 годом поступления увеличились на 8,8%.</t>
  </si>
  <si>
    <t xml:space="preserve">   Исполнение доходов от оказания платных услуг по администраторам доходов бюджета муниципального района:</t>
  </si>
  <si>
    <t>Наименование</t>
  </si>
  <si>
    <t>Код администратора</t>
  </si>
  <si>
    <t>Утверждено</t>
  </si>
  <si>
    <t>Отдел образования администрации Савинского муниципального района</t>
  </si>
  <si>
    <t>113</t>
  </si>
  <si>
    <t>Итого: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</si>
  <si>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</si>
  <si>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</si>
  <si>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</si>
  <si>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</si>
  <si>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</si>
  <si>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</si>
  <si>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территории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</si>
  <si>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</si>
  <si>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</si>
  <si>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</si>
  <si>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</si>
  <si>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</si>
  <si>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</si>
  <si>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</si>
  <si>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</si>
  <si>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000 1140631305 0000 430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</si>
  <si>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</si>
  <si>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</si>
  <si>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выполнено на 89,1%.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</si>
  <si>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 выполнены на 131,0%.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</si>
  <si>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</si>
  <si>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</si>
  <si>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</si>
  <si>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000 1160100000 0000 140</t>
  </si>
  <si>
    <t>0001160100001 0000 140</t>
  </si>
  <si>
    <t xml:space="preserve">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</si>
  <si>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</si>
  <si>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</si>
  <si>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</si>
  <si>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</si>
  <si>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</si>
  <si>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</si>
  <si>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</si>
  <si>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</si>
  <si>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</si>
  <si>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</si>
  <si>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</si>
  <si>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</si>
  <si>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</si>
  <si>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</si>
  <si>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</si>
  <si>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</si>
  <si>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</si>
  <si>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</si>
  <si>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</si>
  <si>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</si>
  <si>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</si>
  <si>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</si>
  <si>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</si>
  <si>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</si>
  <si>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</si>
  <si>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</si>
  <si>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</si>
  <si>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</si>
  <si>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</si>
  <si>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</si>
  <si>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</si>
  <si>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</si>
  <si>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</si>
  <si>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</si>
  <si>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</si>
  <si>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r>
      <rPr>
        <sz val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  </r>
  </si>
  <si>
    <t>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</si>
  <si>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</si>
  <si>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</si>
  <si>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</si>
  <si>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</si>
  <si>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</si>
  <si>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</si>
  <si>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</si>
  <si>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</si>
  <si>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</si>
  <si>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</si>
  <si>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</si>
  <si>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000 1160701010 0000 140</t>
  </si>
  <si>
    <r>
      <rPr>
        <sz val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 Платежи в целях возмещения причиненного ущерба (убытков)</t>
    </r>
  </si>
  <si>
    <t>000 1161000000 0000 140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</si>
  <si>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</si>
  <si>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000 1161003013 0000 140</t>
  </si>
  <si>
    <t xml:space="preserve">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</si>
  <si>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</si>
  <si>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</si>
  <si>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</si>
  <si>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</si>
  <si>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</si>
  <si>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</si>
  <si>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000 1161012901 0000 140</t>
  </si>
  <si>
    <t xml:space="preserve">  Платежи, уплачиваемые в целях возмещения вреда</t>
  </si>
  <si>
    <t>000 1161100001 0000 140</t>
  </si>
  <si>
    <r>
      <rPr>
        <sz val="8"/>
        <rFont val="Times New Roman"/>
        <family val="1"/>
      </rPr>
      <t xml:space="preserve">  </t>
    </r>
    <r>
      <rPr>
        <sz val="8"/>
        <color indexed="8"/>
        <rFont val="Times New Roman"/>
        <family val="1"/>
      </rPr>
      <t xml:space="preserve">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  </r>
  </si>
  <si>
    <t>000 1161105001 0000 140</t>
  </si>
  <si>
    <t xml:space="preserve">  Увеличение числа административных правонарушений по линии Управления внутренних дел привело к увеличению поступлений доходов за нарушение законодательства, и ниже показателей аналогичного периода 2020 года на 27,9%.</t>
  </si>
  <si>
    <t xml:space="preserve"> Административные штрафы, установленные Кодексом Российской Федерации об административных правонарушениях выполнены на 98,9 %, по сравнению с 2020 годом ниже 1,1%.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</si>
  <si>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 в 2021 году не поступали.</t>
  </si>
  <si>
    <t>Платежи в целях возмещения причиненного ущерба (убытков) выполнены на 135%, по сравнению с 2020 годом выше на 20,9%.</t>
  </si>
  <si>
    <t>Платежи уплачиваемые в целях возмещения вреда в 2021 году не поступали.</t>
  </si>
  <si>
    <r>
      <rPr>
        <sz val="16"/>
        <rFont val="Times New Roman"/>
        <family val="1"/>
      </rPr>
      <t xml:space="preserve">   Поступление </t>
    </r>
    <r>
      <rPr>
        <b/>
        <sz val="16"/>
        <rFont val="Times New Roman"/>
        <family val="1"/>
      </rPr>
      <t>прочих денежных взысканий (штрафов) и иных сумм в возмещение ущерба</t>
    </r>
    <r>
      <rPr>
        <sz val="16"/>
        <rFont val="Times New Roman"/>
        <family val="1"/>
      </rPr>
      <t xml:space="preserve"> по администраторам доходов:</t>
    </r>
  </si>
  <si>
    <t>Наименование администратора</t>
  </si>
  <si>
    <t>Департамент социальной защиты населения Ивановской области</t>
  </si>
  <si>
    <t>023</t>
  </si>
  <si>
    <t>Комитет Ивановской области по обеспечению деятельности мировых судей и гражданской защиты населения</t>
  </si>
  <si>
    <t>042</t>
  </si>
  <si>
    <t>Администрация Савинского муниципального района - взыскания, наложенные комиссией по делам несовершеннолетних</t>
  </si>
  <si>
    <t>Управление Федеральной налоговой службы по Ивановской области</t>
  </si>
  <si>
    <t>Управление внутренних дел по Савинскому муниципальному району</t>
  </si>
  <si>
    <t xml:space="preserve">Федеральная служба государственной регистрации, кадастра и картографии </t>
  </si>
  <si>
    <t>ИТОГО:</t>
  </si>
  <si>
    <t>бюджеты городских и сельских поселений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</si>
  <si>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</si>
  <si>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</si>
  <si>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</si>
  <si>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</si>
  <si>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</si>
  <si>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</si>
  <si>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</si>
  <si>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</si>
  <si>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</si>
  <si>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</si>
  <si>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</si>
  <si>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>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</si>
  <si>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</si>
  <si>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</si>
  <si>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 Перечисление в доход бюджета излишне перечисленного налога на имущество организаций прошлых лет в 2020 году в размере 723 349,41 рублей.</t>
  </si>
  <si>
    <t xml:space="preserve">   Возврат излишне перечисленных ДС согласно письму № 1 от 01.02.2021 по контракту NЯP024139667 от 01.08.2020 в размере 0,33 рублей.</t>
  </si>
  <si>
    <t xml:space="preserve">   Возврат денежных средств за ГСМ по договору NЯР024154709 от 01.01.2021 по Письму № 1 от 01.08.2021 4,38 рублей.</t>
  </si>
  <si>
    <t xml:space="preserve">   Возврат излишне уплаченных платежей за 2020 г. Администрация Вознесенского СП по дог. ЭСК-5886 от 14.01.2020 в размере 5 943,71 рублей.</t>
  </si>
  <si>
    <t xml:space="preserve">   Возврат излишне уплаченных платежей за 2020 г. МКУ ЦКД Вознесенского сп по дог. ЭСК-5836 от 14.01.2020 в размере 1 462,54 рублей.</t>
  </si>
  <si>
    <t xml:space="preserve">   Оплата неустойки по делу № А17-7317/2019 от 25.06.2020 в размере 632 165,44 рублей.</t>
  </si>
  <si>
    <t xml:space="preserve">   Пени за нарушение сроков работ в размере 4 449,33 рублей.</t>
  </si>
  <si>
    <t xml:space="preserve">   Уплата неустойки по контракту № 14-2019 от 08.07.2019 в размере 53 697,60 рублей.</t>
  </si>
  <si>
    <t>Бюджет муниципального района</t>
  </si>
  <si>
    <t>Бюджеты городского и сельских поселений</t>
  </si>
  <si>
    <t>Администрация Савинского муниципального района</t>
  </si>
  <si>
    <t>111</t>
  </si>
  <si>
    <t>Администрация Савинского сельского поселения</t>
  </si>
  <si>
    <t>Администрация Воскресенского сельского поселения</t>
  </si>
  <si>
    <t>123</t>
  </si>
  <si>
    <t>Администрация Архиповского сельского поселения</t>
  </si>
  <si>
    <t>Администрация Горячевского сельского поселения</t>
  </si>
  <si>
    <t>Администрация Вознесенского сельского поселения</t>
  </si>
  <si>
    <t>124</t>
  </si>
  <si>
    <t>Финансовое управление администрации Савинского муниципального района</t>
  </si>
  <si>
    <t>112</t>
  </si>
  <si>
    <t>Администрация Савинского городского поселения</t>
  </si>
  <si>
    <t>114</t>
  </si>
  <si>
    <t>Безвозмездные поступления</t>
  </si>
  <si>
    <t>суммы, подлежащие исключению в рамках консолидированного бюджета субъекта Российской Федерации</t>
  </si>
  <si>
    <t>Доля в общем объеме  доходов %</t>
  </si>
  <si>
    <t>БЕЗВОЗМЕЗДНЫЕ ПОСТУПЛЕНИЯ</t>
  </si>
  <si>
    <t xml:space="preserve"> 000 20000000000 0000 000</t>
  </si>
  <si>
    <t>Безвозмездные поступления от других бюджетов бюджетной системы Российской Федерации</t>
  </si>
  <si>
    <t xml:space="preserve"> 000 20200000000 0000 000</t>
  </si>
  <si>
    <t>Дотации бюджетам бюджетной системы Российской Федерации</t>
  </si>
  <si>
    <t xml:space="preserve"> 000 20210000000 0000 151</t>
  </si>
  <si>
    <t>Субсидии бюджетам бюджетной системы Российской Федерации</t>
  </si>
  <si>
    <t xml:space="preserve"> 000 20220000000 0000 151</t>
  </si>
  <si>
    <t>Субвенции бюджетам бюджетной системы Российской Федерации</t>
  </si>
  <si>
    <t xml:space="preserve"> 000 20230000000 0000 151</t>
  </si>
  <si>
    <t>Иные межбюджетные трансферты</t>
  </si>
  <si>
    <t xml:space="preserve"> 000 20240000000 0000 151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</si>
  <si>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</si>
  <si>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000 2180000000 0000 151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</si>
  <si>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</si>
  <si>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000 21900000000 0000 151</t>
  </si>
  <si>
    <t xml:space="preserve">    В отчетном периоде произведен возврат остатков субсидий, субвенций и иных межбюджетных трансфертов, имеющих целевое назначение:</t>
  </si>
  <si>
    <t>000 2 19 00000 00 0000 151</t>
  </si>
  <si>
    <t>Бюджеты городских и сельских поселений</t>
  </si>
  <si>
    <t xml:space="preserve">Суммы, подлежащие исключению </t>
  </si>
  <si>
    <t>Суммы, подлежащие исключению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</si>
  <si>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</si>
  <si>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</si>
  <si>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-636 997,36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</si>
  <si>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</si>
  <si>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Субвенций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</si>
  <si>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Прочие межбюджетные трансферты, передаваемые бюджетам городских поселений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</si>
  <si>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</si>
  <si>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</si>
  <si>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r>
      <rPr>
        <sz val="10"/>
        <color indexed="8"/>
        <rFont val="Times New Roman"/>
        <family val="1"/>
      </rPr>
      <t>Финансовым управлением администрации Савинского муниципального района Ивановской области н</t>
    </r>
    <r>
      <rPr>
        <sz val="10"/>
        <color indexed="8"/>
        <rFont val="Times New Roman"/>
        <family val="1"/>
      </rPr>
      <t xml:space="preserve">а основании приказа начальника финансового управления  администрации Савинского муниципального района от 30.04.2021 № 42 «О назначении выездной проверки» </t>
    </r>
    <r>
      <rPr>
        <sz val="10"/>
        <color indexed="8"/>
        <rFont val="Times New Roman"/>
        <family val="1"/>
      </rPr>
      <t>проведена выездная проверка  в администрации Горячевского сельского поселения  Савинского муниципального района Ивановской области, руководителем которой является глава Горячевского сельского поселения Саякина И. М., по теме «Соблюдение целей, порядка и условий предоставления из бюджета Савинского муниципального района бюджету Горячевского сельского поселения иных межбюджетных трансфертов, имеющих целевое назначение». В ходе проведения контрольного мероприятия были выявлены нарушения, где н</t>
    </r>
    <r>
      <rPr>
        <sz val="10"/>
        <color indexed="8"/>
        <rFont val="Times New Roman"/>
        <family val="1"/>
      </rPr>
      <t xml:space="preserve">еиспользованные средства Савинского муниципального района в сумме 30 223,0 руб., переданные Администрации Горячевского сельского поселения на осуществление полномочий по содержанию автомобильных дорог местного значения в границах населенных пунктов в 2020 году, подлежат возврату в бюджет Савинского муниципального района. </t>
    </r>
    <r>
      <rPr>
        <sz val="10"/>
        <color indexed="8"/>
        <rFont val="Times New Roman"/>
        <family val="1"/>
      </rPr>
      <t>Бюджетные средства, предоставленные из бюджета Савинского муниципального района бюджету Горячевского сельского поселения на осуществление полномочий по созданию условий для обеспечения поселения услугами по организации досуга и услугами организаций культуры в сумме 40 000,0 руб. и направленные на цели, не соответствующие правовым актам, являющимся основанием для предоставления указанных средств, подлежат возврату в бюджет Савинского муниципального района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</si>
</sst>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;[Red]\-#,##0.00"/>
  </numFmts>
  <fonts count="73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60"/>
      <name val="Arial Cyr"/>
      <family val="2"/>
    </font>
    <font>
      <sz val="16"/>
      <name val="Arial Cyr"/>
      <family val="0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9" fontId="4" fillId="0" borderId="0">
      <alignment horizontal="center"/>
      <protection/>
    </xf>
    <xf numFmtId="49" fontId="4" fillId="0" borderId="1">
      <alignment horizontal="center" wrapText="1"/>
      <protection/>
    </xf>
    <xf numFmtId="49" fontId="4" fillId="0" borderId="2">
      <alignment horizontal="center" wrapText="1"/>
      <protection/>
    </xf>
    <xf numFmtId="49" fontId="4" fillId="0" borderId="3">
      <alignment horizontal="center"/>
      <protection/>
    </xf>
    <xf numFmtId="49" fontId="4" fillId="0" borderId="4">
      <alignment/>
      <protection/>
    </xf>
    <xf numFmtId="4" fontId="4" fillId="0" borderId="3">
      <alignment horizontal="right"/>
      <protection/>
    </xf>
    <xf numFmtId="4" fontId="4" fillId="0" borderId="1">
      <alignment horizontal="right"/>
      <protection/>
    </xf>
    <xf numFmtId="49" fontId="4" fillId="0" borderId="0">
      <alignment horizontal="right"/>
      <protection/>
    </xf>
    <xf numFmtId="4" fontId="4" fillId="0" borderId="5">
      <alignment horizontal="right"/>
      <protection/>
    </xf>
    <xf numFmtId="49" fontId="4" fillId="0" borderId="6">
      <alignment horizontal="center"/>
      <protection/>
    </xf>
    <xf numFmtId="4" fontId="4" fillId="0" borderId="7">
      <alignment horizontal="right"/>
      <protection/>
    </xf>
    <xf numFmtId="0" fontId="4" fillId="0" borderId="8">
      <alignment horizontal="left" wrapText="1"/>
      <protection/>
    </xf>
    <xf numFmtId="0" fontId="5" fillId="0" borderId="9">
      <alignment horizontal="left" wrapText="1"/>
      <protection/>
    </xf>
    <xf numFmtId="0" fontId="4" fillId="0" borderId="10">
      <alignment horizontal="left" wrapText="1" indent="2"/>
      <protection/>
    </xf>
    <xf numFmtId="0" fontId="3" fillId="0" borderId="11">
      <alignment/>
      <protection/>
    </xf>
    <xf numFmtId="0" fontId="4" fillId="0" borderId="4">
      <alignment/>
      <protection/>
    </xf>
    <xf numFmtId="0" fontId="3" fillId="0" borderId="4">
      <alignment/>
      <protection/>
    </xf>
    <xf numFmtId="0" fontId="5" fillId="0" borderId="0">
      <alignment horizontal="center"/>
      <protection/>
    </xf>
    <xf numFmtId="0" fontId="5" fillId="0" borderId="4">
      <alignment/>
      <protection/>
    </xf>
    <xf numFmtId="0" fontId="4" fillId="0" borderId="12">
      <alignment horizontal="left" wrapText="1"/>
      <protection/>
    </xf>
    <xf numFmtId="0" fontId="4" fillId="0" borderId="13">
      <alignment horizontal="left" wrapText="1" indent="1"/>
      <protection/>
    </xf>
    <xf numFmtId="0" fontId="4" fillId="0" borderId="12">
      <alignment horizontal="left" wrapText="1" indent="2"/>
      <protection/>
    </xf>
    <xf numFmtId="0" fontId="3" fillId="20" borderId="14">
      <alignment/>
      <protection/>
    </xf>
    <xf numFmtId="0" fontId="4" fillId="0" borderId="15">
      <alignment horizontal="left" wrapText="1" indent="2"/>
      <protection/>
    </xf>
    <xf numFmtId="0" fontId="4" fillId="0" borderId="0">
      <alignment horizontal="center" wrapText="1"/>
      <protection/>
    </xf>
    <xf numFmtId="49" fontId="4" fillId="0" borderId="4">
      <alignment horizontal="left"/>
      <protection/>
    </xf>
    <xf numFmtId="49" fontId="4" fillId="0" borderId="16">
      <alignment horizontal="center" wrapText="1"/>
      <protection/>
    </xf>
    <xf numFmtId="49" fontId="4" fillId="0" borderId="16">
      <alignment horizontal="center" shrinkToFit="1"/>
      <protection/>
    </xf>
    <xf numFmtId="49" fontId="4" fillId="0" borderId="3">
      <alignment horizontal="center" shrinkToFit="1"/>
      <protection/>
    </xf>
    <xf numFmtId="0" fontId="4" fillId="0" borderId="17">
      <alignment horizontal="left" wrapText="1"/>
      <protection/>
    </xf>
    <xf numFmtId="0" fontId="4" fillId="0" borderId="8">
      <alignment horizontal="left" wrapText="1" indent="1"/>
      <protection/>
    </xf>
    <xf numFmtId="0" fontId="4" fillId="0" borderId="17">
      <alignment horizontal="left" wrapText="1" indent="2"/>
      <protection/>
    </xf>
    <xf numFmtId="0" fontId="4" fillId="0" borderId="8">
      <alignment horizontal="left" wrapText="1" indent="2"/>
      <protection/>
    </xf>
    <xf numFmtId="0" fontId="3" fillId="0" borderId="18">
      <alignment/>
      <protection/>
    </xf>
    <xf numFmtId="0" fontId="3" fillId="0" borderId="19">
      <alignment/>
      <protection/>
    </xf>
    <xf numFmtId="0" fontId="5" fillId="0" borderId="20">
      <alignment horizontal="center" vertical="center" textRotation="90" wrapText="1"/>
      <protection/>
    </xf>
    <xf numFmtId="0" fontId="5" fillId="0" borderId="11">
      <alignment horizontal="center" vertical="center" textRotation="90" wrapText="1"/>
      <protection/>
    </xf>
    <xf numFmtId="0" fontId="4" fillId="0" borderId="0">
      <alignment vertical="center"/>
      <protection/>
    </xf>
    <xf numFmtId="0" fontId="5" fillId="0" borderId="4">
      <alignment horizontal="center" vertical="center" textRotation="90" wrapText="1"/>
      <protection/>
    </xf>
    <xf numFmtId="0" fontId="5" fillId="0" borderId="11">
      <alignment horizontal="center" vertical="center" textRotation="90"/>
      <protection/>
    </xf>
    <xf numFmtId="0" fontId="5" fillId="0" borderId="4">
      <alignment horizontal="center" vertical="center" textRotation="90"/>
      <protection/>
    </xf>
    <xf numFmtId="0" fontId="5" fillId="0" borderId="20">
      <alignment horizontal="center" vertical="center" textRotation="90"/>
      <protection/>
    </xf>
    <xf numFmtId="0" fontId="5" fillId="0" borderId="21">
      <alignment horizontal="center" vertical="center" textRotation="90"/>
      <protection/>
    </xf>
    <xf numFmtId="0" fontId="6" fillId="0" borderId="4">
      <alignment wrapText="1"/>
      <protection/>
    </xf>
    <xf numFmtId="0" fontId="6" fillId="0" borderId="21">
      <alignment wrapText="1"/>
      <protection/>
    </xf>
    <xf numFmtId="0" fontId="6" fillId="0" borderId="11">
      <alignment wrapText="1"/>
      <protection/>
    </xf>
    <xf numFmtId="0" fontId="4" fillId="0" borderId="21">
      <alignment horizontal="center" vertical="top" wrapText="1"/>
      <protection/>
    </xf>
    <xf numFmtId="0" fontId="5" fillId="0" borderId="22">
      <alignment/>
      <protection/>
    </xf>
    <xf numFmtId="49" fontId="7" fillId="0" borderId="23">
      <alignment horizontal="left" vertical="center" wrapText="1"/>
      <protection/>
    </xf>
    <xf numFmtId="49" fontId="4" fillId="0" borderId="24">
      <alignment horizontal="left" vertical="center" wrapText="1" indent="2"/>
      <protection/>
    </xf>
    <xf numFmtId="49" fontId="4" fillId="0" borderId="15">
      <alignment horizontal="left" vertical="center" wrapText="1" indent="3"/>
      <protection/>
    </xf>
    <xf numFmtId="49" fontId="4" fillId="0" borderId="23">
      <alignment horizontal="left" vertical="center" wrapText="1" indent="3"/>
      <protection/>
    </xf>
    <xf numFmtId="49" fontId="4" fillId="0" borderId="25">
      <alignment horizontal="left" vertical="center" wrapText="1" indent="3"/>
      <protection/>
    </xf>
    <xf numFmtId="0" fontId="7" fillId="0" borderId="22">
      <alignment horizontal="left" vertical="center" wrapText="1"/>
      <protection/>
    </xf>
    <xf numFmtId="49" fontId="4" fillId="0" borderId="11">
      <alignment horizontal="left" vertical="center" wrapText="1" indent="3"/>
      <protection/>
    </xf>
    <xf numFmtId="49" fontId="4" fillId="0" borderId="0">
      <alignment horizontal="left" vertical="center" wrapText="1" indent="3"/>
      <protection/>
    </xf>
    <xf numFmtId="49" fontId="4" fillId="0" borderId="4">
      <alignment horizontal="left" vertical="center" wrapText="1" indent="3"/>
      <protection/>
    </xf>
    <xf numFmtId="49" fontId="7" fillId="0" borderId="22">
      <alignment horizontal="left" vertical="center" wrapText="1"/>
      <protection/>
    </xf>
    <xf numFmtId="0" fontId="4" fillId="0" borderId="23">
      <alignment horizontal="left" vertical="center" wrapText="1"/>
      <protection/>
    </xf>
    <xf numFmtId="0" fontId="4" fillId="0" borderId="25">
      <alignment horizontal="left" vertical="center" wrapText="1"/>
      <protection/>
    </xf>
    <xf numFmtId="49" fontId="4" fillId="0" borderId="23">
      <alignment horizontal="left" vertical="center" wrapText="1"/>
      <protection/>
    </xf>
    <xf numFmtId="49" fontId="4" fillId="0" borderId="25">
      <alignment horizontal="left" vertical="center" wrapText="1"/>
      <protection/>
    </xf>
    <xf numFmtId="49" fontId="5" fillId="0" borderId="26">
      <alignment horizontal="center"/>
      <protection/>
    </xf>
    <xf numFmtId="49" fontId="5" fillId="0" borderId="27">
      <alignment horizontal="center" vertical="center" wrapText="1"/>
      <protection/>
    </xf>
    <xf numFmtId="49" fontId="4" fillId="0" borderId="28">
      <alignment horizontal="center" vertical="center" wrapText="1"/>
      <protection/>
    </xf>
    <xf numFmtId="49" fontId="4" fillId="0" borderId="16">
      <alignment horizontal="center" vertical="center" wrapText="1"/>
      <protection/>
    </xf>
    <xf numFmtId="49" fontId="4" fillId="0" borderId="27">
      <alignment horizontal="center" vertical="center" wrapText="1"/>
      <protection/>
    </xf>
    <xf numFmtId="49" fontId="4" fillId="0" borderId="29">
      <alignment horizontal="center" vertical="center" wrapText="1"/>
      <protection/>
    </xf>
    <xf numFmtId="49" fontId="4" fillId="0" borderId="30">
      <alignment horizontal="center" vertical="center" wrapText="1"/>
      <protection/>
    </xf>
    <xf numFmtId="49" fontId="4" fillId="0" borderId="0">
      <alignment horizontal="center" vertical="center" wrapText="1"/>
      <protection/>
    </xf>
    <xf numFmtId="49" fontId="4" fillId="0" borderId="4">
      <alignment horizontal="center" vertical="center" wrapText="1"/>
      <protection/>
    </xf>
    <xf numFmtId="49" fontId="5" fillId="0" borderId="26">
      <alignment horizontal="center" vertical="center" wrapText="1"/>
      <protection/>
    </xf>
    <xf numFmtId="0" fontId="5" fillId="0" borderId="26">
      <alignment horizontal="center" vertical="center"/>
      <protection/>
    </xf>
    <xf numFmtId="0" fontId="4" fillId="0" borderId="28">
      <alignment horizontal="center" vertical="center"/>
      <protection/>
    </xf>
    <xf numFmtId="0" fontId="4" fillId="0" borderId="16">
      <alignment horizontal="center" vertical="center"/>
      <protection/>
    </xf>
    <xf numFmtId="0" fontId="4" fillId="0" borderId="27">
      <alignment horizontal="center" vertical="center"/>
      <protection/>
    </xf>
    <xf numFmtId="0" fontId="5" fillId="0" borderId="27">
      <alignment horizontal="center" vertical="center"/>
      <protection/>
    </xf>
    <xf numFmtId="0" fontId="4" fillId="0" borderId="29">
      <alignment horizontal="center" vertical="center"/>
      <protection/>
    </xf>
    <xf numFmtId="49" fontId="5" fillId="0" borderId="26">
      <alignment horizontal="center" vertical="center"/>
      <protection/>
    </xf>
    <xf numFmtId="49" fontId="4" fillId="0" borderId="28">
      <alignment horizontal="center" vertical="center"/>
      <protection/>
    </xf>
    <xf numFmtId="49" fontId="4" fillId="0" borderId="16">
      <alignment horizontal="center" vertical="center"/>
      <protection/>
    </xf>
    <xf numFmtId="49" fontId="4" fillId="0" borderId="27">
      <alignment horizontal="center" vertical="center"/>
      <protection/>
    </xf>
    <xf numFmtId="49" fontId="4" fillId="0" borderId="29">
      <alignment horizontal="center" vertical="center"/>
      <protection/>
    </xf>
    <xf numFmtId="49" fontId="4" fillId="0" borderId="4">
      <alignment horizontal="center"/>
      <protection/>
    </xf>
    <xf numFmtId="0" fontId="4" fillId="0" borderId="11">
      <alignment horizontal="center"/>
      <protection/>
    </xf>
    <xf numFmtId="0" fontId="4" fillId="0" borderId="0">
      <alignment horizontal="center"/>
      <protection/>
    </xf>
    <xf numFmtId="49" fontId="4" fillId="0" borderId="4">
      <alignment/>
      <protection/>
    </xf>
    <xf numFmtId="0" fontId="4" fillId="0" borderId="21">
      <alignment horizontal="center" vertical="top"/>
      <protection/>
    </xf>
    <xf numFmtId="49" fontId="4" fillId="0" borderId="21">
      <alignment horizontal="center" vertical="top" wrapText="1"/>
      <protection/>
    </xf>
    <xf numFmtId="0" fontId="4" fillId="0" borderId="18">
      <alignment/>
      <protection/>
    </xf>
    <xf numFmtId="4" fontId="4" fillId="0" borderId="31">
      <alignment horizontal="right"/>
      <protection/>
    </xf>
    <xf numFmtId="4" fontId="4" fillId="0" borderId="30">
      <alignment horizontal="right"/>
      <protection/>
    </xf>
    <xf numFmtId="4" fontId="4" fillId="0" borderId="0">
      <alignment horizontal="right" shrinkToFit="1"/>
      <protection/>
    </xf>
    <xf numFmtId="4" fontId="4" fillId="0" borderId="4">
      <alignment horizontal="right"/>
      <protection/>
    </xf>
    <xf numFmtId="0" fontId="4" fillId="0" borderId="11">
      <alignment/>
      <protection/>
    </xf>
    <xf numFmtId="0" fontId="4" fillId="0" borderId="21">
      <alignment horizontal="center" vertical="top" wrapText="1"/>
      <protection/>
    </xf>
    <xf numFmtId="0" fontId="4" fillId="0" borderId="4">
      <alignment horizontal="center"/>
      <protection/>
    </xf>
    <xf numFmtId="49" fontId="4" fillId="0" borderId="11">
      <alignment horizontal="center"/>
      <protection/>
    </xf>
    <xf numFmtId="49" fontId="4" fillId="0" borderId="0">
      <alignment horizontal="left"/>
      <protection/>
    </xf>
    <xf numFmtId="4" fontId="4" fillId="0" borderId="18">
      <alignment horizontal="right"/>
      <protection/>
    </xf>
    <xf numFmtId="0" fontId="4" fillId="0" borderId="21">
      <alignment horizontal="center" vertical="top"/>
      <protection/>
    </xf>
    <xf numFmtId="4" fontId="4" fillId="0" borderId="19">
      <alignment horizontal="right"/>
      <protection/>
    </xf>
    <xf numFmtId="4" fontId="4" fillId="0" borderId="32">
      <alignment horizontal="right"/>
      <protection/>
    </xf>
    <xf numFmtId="0" fontId="4" fillId="0" borderId="19">
      <alignment/>
      <protection/>
    </xf>
    <xf numFmtId="0" fontId="8" fillId="0" borderId="33">
      <alignment/>
      <protection/>
    </xf>
    <xf numFmtId="0" fontId="3" fillId="2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 horizontal="left"/>
      <protection/>
    </xf>
    <xf numFmtId="0" fontId="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20" borderId="4">
      <alignment/>
      <protection/>
    </xf>
    <xf numFmtId="49" fontId="4" fillId="0" borderId="21">
      <alignment horizontal="center" vertical="center" wrapText="1"/>
      <protection/>
    </xf>
    <xf numFmtId="49" fontId="4" fillId="0" borderId="21">
      <alignment horizontal="center" vertical="center" wrapText="1"/>
      <protection/>
    </xf>
    <xf numFmtId="0" fontId="3" fillId="20" borderId="34">
      <alignment/>
      <protection/>
    </xf>
    <xf numFmtId="0" fontId="4" fillId="0" borderId="35">
      <alignment horizontal="left" wrapText="1"/>
      <protection/>
    </xf>
    <xf numFmtId="0" fontId="4" fillId="0" borderId="12">
      <alignment horizontal="left" wrapText="1" indent="1"/>
      <protection/>
    </xf>
    <xf numFmtId="0" fontId="4" fillId="0" borderId="6">
      <alignment horizontal="left" wrapText="1" indent="2"/>
      <protection/>
    </xf>
    <xf numFmtId="0" fontId="3" fillId="20" borderId="11">
      <alignment/>
      <protection/>
    </xf>
    <xf numFmtId="0" fontId="10" fillId="0" borderId="0">
      <alignment horizontal="center" wrapText="1"/>
      <protection/>
    </xf>
    <xf numFmtId="0" fontId="11" fillId="0" borderId="0">
      <alignment horizontal="center" vertical="top"/>
      <protection/>
    </xf>
    <xf numFmtId="0" fontId="4" fillId="0" borderId="4">
      <alignment wrapText="1"/>
      <protection/>
    </xf>
    <xf numFmtId="0" fontId="4" fillId="0" borderId="34">
      <alignment wrapText="1"/>
      <protection/>
    </xf>
    <xf numFmtId="0" fontId="4" fillId="0" borderId="11">
      <alignment horizontal="left"/>
      <protection/>
    </xf>
    <xf numFmtId="0" fontId="3" fillId="20" borderId="36">
      <alignment/>
      <protection/>
    </xf>
    <xf numFmtId="49" fontId="4" fillId="0" borderId="26">
      <alignment horizontal="center" wrapText="1"/>
      <protection/>
    </xf>
    <xf numFmtId="49" fontId="4" fillId="0" borderId="28">
      <alignment horizontal="center" wrapText="1"/>
      <protection/>
    </xf>
    <xf numFmtId="49" fontId="4" fillId="0" borderId="27">
      <alignment horizontal="center"/>
      <protection/>
    </xf>
    <xf numFmtId="0" fontId="3" fillId="20" borderId="37">
      <alignment/>
      <protection/>
    </xf>
    <xf numFmtId="0" fontId="4" fillId="0" borderId="30">
      <alignment/>
      <protection/>
    </xf>
    <xf numFmtId="0" fontId="4" fillId="0" borderId="0">
      <alignment horizontal="center"/>
      <protection/>
    </xf>
    <xf numFmtId="49" fontId="4" fillId="0" borderId="11">
      <alignment/>
      <protection/>
    </xf>
    <xf numFmtId="49" fontId="4" fillId="0" borderId="0">
      <alignment/>
      <protection/>
    </xf>
    <xf numFmtId="49" fontId="4" fillId="0" borderId="1">
      <alignment horizontal="center"/>
      <protection/>
    </xf>
    <xf numFmtId="49" fontId="4" fillId="0" borderId="18">
      <alignment horizontal="center"/>
      <protection/>
    </xf>
    <xf numFmtId="49" fontId="4" fillId="0" borderId="21">
      <alignment horizontal="center"/>
      <protection/>
    </xf>
    <xf numFmtId="49" fontId="4" fillId="0" borderId="21">
      <alignment horizontal="center" vertical="center" wrapText="1"/>
      <protection/>
    </xf>
    <xf numFmtId="49" fontId="4" fillId="0" borderId="31">
      <alignment horizontal="center" vertical="center" wrapText="1"/>
      <protection/>
    </xf>
    <xf numFmtId="0" fontId="3" fillId="20" borderId="38">
      <alignment/>
      <protection/>
    </xf>
    <xf numFmtId="4" fontId="4" fillId="0" borderId="21">
      <alignment horizontal="right"/>
      <protection/>
    </xf>
    <xf numFmtId="0" fontId="4" fillId="21" borderId="30">
      <alignment/>
      <protection/>
    </xf>
    <xf numFmtId="0" fontId="4" fillId="21" borderId="0">
      <alignment/>
      <protection/>
    </xf>
    <xf numFmtId="0" fontId="10" fillId="0" borderId="0">
      <alignment horizontal="center" wrapText="1"/>
      <protection/>
    </xf>
    <xf numFmtId="0" fontId="12" fillId="0" borderId="39">
      <alignment/>
      <protection/>
    </xf>
    <xf numFmtId="49" fontId="13" fillId="0" borderId="40">
      <alignment horizontal="right"/>
      <protection/>
    </xf>
    <xf numFmtId="0" fontId="4" fillId="0" borderId="40">
      <alignment horizontal="right"/>
      <protection/>
    </xf>
    <xf numFmtId="0" fontId="12" fillId="0" borderId="4">
      <alignment/>
      <protection/>
    </xf>
    <xf numFmtId="0" fontId="4" fillId="0" borderId="31">
      <alignment horizontal="center"/>
      <protection/>
    </xf>
    <xf numFmtId="49" fontId="3" fillId="0" borderId="41">
      <alignment horizontal="center"/>
      <protection/>
    </xf>
    <xf numFmtId="14" fontId="4" fillId="0" borderId="9">
      <alignment horizontal="center"/>
      <protection/>
    </xf>
    <xf numFmtId="0" fontId="4" fillId="0" borderId="42">
      <alignment horizontal="center"/>
      <protection/>
    </xf>
    <xf numFmtId="49" fontId="4" fillId="0" borderId="10">
      <alignment horizontal="center"/>
      <protection/>
    </xf>
    <xf numFmtId="49" fontId="4" fillId="0" borderId="9">
      <alignment horizontal="center"/>
      <protection/>
    </xf>
    <xf numFmtId="0" fontId="4" fillId="0" borderId="9">
      <alignment horizontal="center"/>
      <protection/>
    </xf>
    <xf numFmtId="49" fontId="4" fillId="0" borderId="43">
      <alignment horizontal="center"/>
      <protection/>
    </xf>
    <xf numFmtId="0" fontId="8" fillId="0" borderId="30">
      <alignment/>
      <protection/>
    </xf>
    <xf numFmtId="0" fontId="12" fillId="0" borderId="0">
      <alignment/>
      <protection/>
    </xf>
    <xf numFmtId="0" fontId="3" fillId="0" borderId="44">
      <alignment/>
      <protection/>
    </xf>
    <xf numFmtId="0" fontId="3" fillId="0" borderId="33">
      <alignment/>
      <protection/>
    </xf>
    <xf numFmtId="4" fontId="4" fillId="0" borderId="6">
      <alignment horizontal="right"/>
      <protection/>
    </xf>
    <xf numFmtId="49" fontId="4" fillId="0" borderId="19">
      <alignment horizontal="center"/>
      <protection/>
    </xf>
    <xf numFmtId="0" fontId="4" fillId="0" borderId="45">
      <alignment horizontal="left" wrapText="1"/>
      <protection/>
    </xf>
    <xf numFmtId="0" fontId="4" fillId="0" borderId="17">
      <alignment horizontal="left" wrapText="1" indent="1"/>
      <protection/>
    </xf>
    <xf numFmtId="0" fontId="4" fillId="0" borderId="9">
      <alignment horizontal="left" wrapText="1" indent="2"/>
      <protection/>
    </xf>
    <xf numFmtId="0" fontId="3" fillId="20" borderId="46">
      <alignment/>
      <protection/>
    </xf>
    <xf numFmtId="0" fontId="4" fillId="21" borderId="14">
      <alignment/>
      <protection/>
    </xf>
    <xf numFmtId="0" fontId="10" fillId="0" borderId="0">
      <alignment horizontal="left" wrapText="1"/>
      <protection/>
    </xf>
    <xf numFmtId="49" fontId="3" fillId="0" borderId="0">
      <alignment/>
      <protection/>
    </xf>
    <xf numFmtId="0" fontId="4" fillId="0" borderId="0">
      <alignment horizontal="right"/>
      <protection/>
    </xf>
    <xf numFmtId="49" fontId="4" fillId="0" borderId="0">
      <alignment horizontal="right"/>
      <protection/>
    </xf>
    <xf numFmtId="0" fontId="4" fillId="0" borderId="0">
      <alignment horizontal="left" wrapText="1"/>
      <protection/>
    </xf>
    <xf numFmtId="0" fontId="4" fillId="0" borderId="4">
      <alignment horizontal="left"/>
      <protection/>
    </xf>
    <xf numFmtId="0" fontId="4" fillId="0" borderId="13">
      <alignment horizontal="left" wrapText="1"/>
      <protection/>
    </xf>
    <xf numFmtId="0" fontId="4" fillId="0" borderId="34">
      <alignment/>
      <protection/>
    </xf>
    <xf numFmtId="0" fontId="5" fillId="0" borderId="47">
      <alignment horizontal="left" wrapText="1"/>
      <protection/>
    </xf>
    <xf numFmtId="0" fontId="4" fillId="0" borderId="5">
      <alignment horizontal="left" wrapText="1" indent="2"/>
      <protection/>
    </xf>
    <xf numFmtId="49" fontId="4" fillId="0" borderId="0">
      <alignment horizontal="center" wrapText="1"/>
      <protection/>
    </xf>
    <xf numFmtId="49" fontId="4" fillId="0" borderId="27">
      <alignment horizontal="center" wrapText="1"/>
      <protection/>
    </xf>
    <xf numFmtId="0" fontId="4" fillId="0" borderId="48">
      <alignment/>
      <protection/>
    </xf>
    <xf numFmtId="0" fontId="4" fillId="0" borderId="49">
      <alignment horizontal="center" wrapText="1"/>
      <protection/>
    </xf>
    <xf numFmtId="0" fontId="3" fillId="20" borderId="30">
      <alignment/>
      <protection/>
    </xf>
    <xf numFmtId="49" fontId="4" fillId="0" borderId="16">
      <alignment horizontal="center"/>
      <protection/>
    </xf>
    <xf numFmtId="0" fontId="3" fillId="0" borderId="30">
      <alignment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28" borderId="50" applyNumberFormat="0" applyAlignment="0" applyProtection="0"/>
    <xf numFmtId="0" fontId="59" fillId="29" borderId="51" applyNumberFormat="0" applyAlignment="0" applyProtection="0"/>
    <xf numFmtId="0" fontId="60" fillId="29" borderId="5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52" applyNumberFormat="0" applyFill="0" applyAlignment="0" applyProtection="0"/>
    <xf numFmtId="0" fontId="62" fillId="0" borderId="53" applyNumberFormat="0" applyFill="0" applyAlignment="0" applyProtection="0"/>
    <xf numFmtId="0" fontId="63" fillId="0" borderId="5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55" applyNumberFormat="0" applyFill="0" applyAlignment="0" applyProtection="0"/>
    <xf numFmtId="0" fontId="65" fillId="30" borderId="56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1" fillId="0" borderId="0" applyFill="0" applyBorder="0" applyAlignment="0" applyProtection="0"/>
    <xf numFmtId="0" fontId="70" fillId="0" borderId="58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justify" wrapText="1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9" fontId="15" fillId="21" borderId="21" xfId="0" applyNumberFormat="1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49" fontId="21" fillId="21" borderId="21" xfId="0" applyNumberFormat="1" applyFont="1" applyFill="1" applyBorder="1" applyAlignment="1">
      <alignment horizontal="center" vertical="center" wrapText="1"/>
    </xf>
    <xf numFmtId="0" fontId="21" fillId="21" borderId="21" xfId="0" applyFont="1" applyFill="1" applyBorder="1" applyAlignment="1">
      <alignment horizontal="center" vertical="center" wrapText="1"/>
    </xf>
    <xf numFmtId="49" fontId="21" fillId="21" borderId="21" xfId="241" applyNumberFormat="1" applyFont="1" applyFill="1" applyBorder="1" applyAlignment="1">
      <alignment horizontal="center" vertical="center" wrapText="1"/>
      <protection/>
    </xf>
    <xf numFmtId="0" fontId="22" fillId="21" borderId="21" xfId="0" applyFont="1" applyFill="1" applyBorder="1" applyAlignment="1">
      <alignment wrapText="1"/>
    </xf>
    <xf numFmtId="49" fontId="21" fillId="21" borderId="21" xfId="0" applyNumberFormat="1" applyFont="1" applyFill="1" applyBorder="1" applyAlignment="1">
      <alignment horizontal="center"/>
    </xf>
    <xf numFmtId="4" fontId="23" fillId="21" borderId="21" xfId="0" applyNumberFormat="1" applyFont="1" applyFill="1" applyBorder="1" applyAlignment="1">
      <alignment horizontal="right" shrinkToFit="1"/>
    </xf>
    <xf numFmtId="4" fontId="22" fillId="21" borderId="21" xfId="0" applyNumberFormat="1" applyFont="1" applyFill="1" applyBorder="1" applyAlignment="1">
      <alignment horizontal="right" shrinkToFit="1"/>
    </xf>
    <xf numFmtId="4" fontId="22" fillId="0" borderId="21" xfId="0" applyNumberFormat="1" applyFont="1" applyFill="1" applyBorder="1" applyAlignment="1">
      <alignment horizontal="right" shrinkToFit="1"/>
    </xf>
    <xf numFmtId="164" fontId="22" fillId="21" borderId="21" xfId="0" applyNumberFormat="1" applyFont="1" applyFill="1" applyBorder="1" applyAlignment="1">
      <alignment horizontal="right" shrinkToFit="1"/>
    </xf>
    <xf numFmtId="0" fontId="15" fillId="21" borderId="21" xfId="0" applyFont="1" applyFill="1" applyBorder="1" applyAlignment="1">
      <alignment/>
    </xf>
    <xf numFmtId="165" fontId="15" fillId="21" borderId="21" xfId="0" applyNumberFormat="1" applyFont="1" applyFill="1" applyBorder="1" applyAlignment="1">
      <alignment/>
    </xf>
    <xf numFmtId="0" fontId="21" fillId="21" borderId="21" xfId="0" applyFont="1" applyFill="1" applyBorder="1" applyAlignment="1">
      <alignment wrapText="1"/>
    </xf>
    <xf numFmtId="49" fontId="22" fillId="21" borderId="21" xfId="0" applyNumberFormat="1" applyFont="1" applyFill="1" applyBorder="1" applyAlignment="1">
      <alignment horizontal="center" shrinkToFit="1"/>
    </xf>
    <xf numFmtId="166" fontId="22" fillId="21" borderId="21" xfId="0" applyNumberFormat="1" applyFont="1" applyFill="1" applyBorder="1" applyAlignment="1">
      <alignment horizontal="right" shrinkToFit="1"/>
    </xf>
    <xf numFmtId="0" fontId="15" fillId="21" borderId="21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 shrinkToFit="1"/>
    </xf>
    <xf numFmtId="4" fontId="25" fillId="0" borderId="0" xfId="0" applyNumberFormat="1" applyFont="1" applyFill="1" applyBorder="1" applyAlignment="1">
      <alignment horizontal="right" shrinkToFit="1"/>
    </xf>
    <xf numFmtId="165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shrinkToFit="1"/>
    </xf>
    <xf numFmtId="4" fontId="16" fillId="0" borderId="0" xfId="0" applyNumberFormat="1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 shrinkToFit="1"/>
    </xf>
    <xf numFmtId="164" fontId="16" fillId="0" borderId="0" xfId="0" applyNumberFormat="1" applyFont="1" applyFill="1" applyBorder="1" applyAlignment="1">
      <alignment horizontal="right" shrinkToFit="1"/>
    </xf>
    <xf numFmtId="0" fontId="16" fillId="21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21" fillId="0" borderId="21" xfId="0" applyFont="1" applyFill="1" applyBorder="1" applyAlignment="1">
      <alignment horizontal="justify" wrapText="1"/>
    </xf>
    <xf numFmtId="49" fontId="22" fillId="0" borderId="21" xfId="0" applyNumberFormat="1" applyFont="1" applyFill="1" applyBorder="1" applyAlignment="1">
      <alignment horizontal="center" shrinkToFit="1"/>
    </xf>
    <xf numFmtId="164" fontId="22" fillId="0" borderId="21" xfId="0" applyNumberFormat="1" applyFont="1" applyFill="1" applyBorder="1" applyAlignment="1">
      <alignment horizontal="right" shrinkToFit="1"/>
    </xf>
    <xf numFmtId="166" fontId="22" fillId="0" borderId="21" xfId="0" applyNumberFormat="1" applyFont="1" applyFill="1" applyBorder="1" applyAlignment="1">
      <alignment horizontal="right" shrinkToFit="1"/>
    </xf>
    <xf numFmtId="165" fontId="15" fillId="0" borderId="21" xfId="0" applyNumberFormat="1" applyFont="1" applyFill="1" applyBorder="1" applyAlignment="1">
      <alignment/>
    </xf>
    <xf numFmtId="0" fontId="27" fillId="0" borderId="59" xfId="153" applyNumberFormat="1" applyFont="1" applyFill="1" applyBorder="1" applyAlignment="1" applyProtection="1">
      <alignment horizontal="justify" wrapText="1"/>
      <protection/>
    </xf>
    <xf numFmtId="49" fontId="22" fillId="0" borderId="59" xfId="0" applyNumberFormat="1" applyFont="1" applyFill="1" applyBorder="1" applyAlignment="1">
      <alignment horizontal="center" shrinkToFit="1"/>
    </xf>
    <xf numFmtId="4" fontId="22" fillId="0" borderId="59" xfId="0" applyNumberFormat="1" applyFont="1" applyFill="1" applyBorder="1" applyAlignment="1">
      <alignment horizontal="right" shrinkToFit="1"/>
    </xf>
    <xf numFmtId="164" fontId="22" fillId="0" borderId="59" xfId="0" applyNumberFormat="1" applyFont="1" applyFill="1" applyBorder="1" applyAlignment="1">
      <alignment horizontal="right" shrinkToFit="1"/>
    </xf>
    <xf numFmtId="165" fontId="15" fillId="0" borderId="59" xfId="0" applyNumberFormat="1" applyFont="1" applyFill="1" applyBorder="1" applyAlignment="1">
      <alignment/>
    </xf>
    <xf numFmtId="0" fontId="24" fillId="21" borderId="0" xfId="0" applyFont="1" applyFill="1" applyBorder="1" applyAlignment="1">
      <alignment wrapText="1"/>
    </xf>
    <xf numFmtId="49" fontId="25" fillId="21" borderId="0" xfId="0" applyNumberFormat="1" applyFont="1" applyFill="1" applyBorder="1" applyAlignment="1">
      <alignment horizontal="center" shrinkToFit="1"/>
    </xf>
    <xf numFmtId="4" fontId="25" fillId="21" borderId="0" xfId="0" applyNumberFormat="1" applyFont="1" applyFill="1" applyBorder="1" applyAlignment="1">
      <alignment horizontal="right" shrinkToFit="1"/>
    </xf>
    <xf numFmtId="164" fontId="25" fillId="21" borderId="0" xfId="0" applyNumberFormat="1" applyFont="1" applyFill="1" applyBorder="1" applyAlignment="1">
      <alignment horizontal="right" shrinkToFit="1"/>
    </xf>
    <xf numFmtId="165" fontId="0" fillId="21" borderId="0" xfId="0" applyNumberFormat="1" applyFill="1" applyBorder="1" applyAlignment="1">
      <alignment/>
    </xf>
    <xf numFmtId="0" fontId="16" fillId="21" borderId="0" xfId="0" applyFont="1" applyFill="1" applyBorder="1" applyAlignment="1">
      <alignment horizontal="left" wrapText="1"/>
    </xf>
    <xf numFmtId="4" fontId="22" fillId="0" borderId="21" xfId="0" applyNumberFormat="1" applyFont="1" applyBorder="1" applyAlignment="1">
      <alignment horizontal="right"/>
    </xf>
    <xf numFmtId="4" fontId="22" fillId="0" borderId="21" xfId="0" applyNumberFormat="1" applyFont="1" applyBorder="1" applyAlignment="1">
      <alignment horizontal="right" shrinkToFit="1"/>
    </xf>
    <xf numFmtId="0" fontId="16" fillId="0" borderId="0" xfId="0" applyFont="1" applyAlignment="1">
      <alignment horizontal="justify"/>
    </xf>
    <xf numFmtId="49" fontId="23" fillId="0" borderId="59" xfId="165" applyNumberFormat="1" applyFont="1" applyBorder="1" applyProtection="1">
      <alignment horizontal="center" wrapText="1"/>
      <protection/>
    </xf>
    <xf numFmtId="0" fontId="27" fillId="0" borderId="59" xfId="153" applyNumberFormat="1" applyFont="1" applyFill="1" applyBorder="1" applyAlignment="1" applyProtection="1">
      <alignment horizontal="justify"/>
      <protection/>
    </xf>
    <xf numFmtId="165" fontId="15" fillId="0" borderId="21" xfId="0" applyNumberFormat="1" applyFont="1" applyFill="1" applyBorder="1" applyAlignment="1">
      <alignment shrinkToFit="1"/>
    </xf>
    <xf numFmtId="164" fontId="25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49" fontId="21" fillId="0" borderId="21" xfId="241" applyNumberFormat="1" applyFont="1" applyFill="1" applyBorder="1" applyAlignment="1">
      <alignment horizontal="center" vertical="center" wrapText="1"/>
      <protection/>
    </xf>
    <xf numFmtId="0" fontId="21" fillId="21" borderId="21" xfId="0" applyFont="1" applyFill="1" applyBorder="1" applyAlignment="1">
      <alignment horizontal="justify" vertical="center" wrapText="1"/>
    </xf>
    <xf numFmtId="164" fontId="22" fillId="0" borderId="21" xfId="241" applyNumberFormat="1" applyFont="1" applyFill="1" applyBorder="1" applyAlignment="1">
      <alignment horizontal="right" shrinkToFit="1"/>
      <protection/>
    </xf>
    <xf numFmtId="165" fontId="22" fillId="0" borderId="21" xfId="0" applyNumberFormat="1" applyFont="1" applyFill="1" applyBorder="1" applyAlignment="1">
      <alignment shrinkToFit="1"/>
    </xf>
    <xf numFmtId="0" fontId="21" fillId="0" borderId="59" xfId="0" applyFont="1" applyFill="1" applyBorder="1" applyAlignment="1">
      <alignment horizontal="justify" wrapText="1"/>
    </xf>
    <xf numFmtId="4" fontId="22" fillId="0" borderId="21" xfId="0" applyNumberFormat="1" applyFont="1" applyFill="1" applyBorder="1" applyAlignment="1">
      <alignment horizontal="right" wrapText="1"/>
    </xf>
    <xf numFmtId="165" fontId="22" fillId="0" borderId="21" xfId="0" applyNumberFormat="1" applyFont="1" applyFill="1" applyBorder="1" applyAlignment="1">
      <alignment/>
    </xf>
    <xf numFmtId="0" fontId="21" fillId="21" borderId="21" xfId="0" applyFont="1" applyFill="1" applyBorder="1" applyAlignment="1">
      <alignment horizontal="justify" wrapText="1"/>
    </xf>
    <xf numFmtId="165" fontId="22" fillId="21" borderId="21" xfId="0" applyNumberFormat="1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shrinkToFit="1"/>
    </xf>
    <xf numFmtId="4" fontId="22" fillId="0" borderId="0" xfId="0" applyNumberFormat="1" applyFont="1" applyFill="1" applyBorder="1" applyAlignment="1">
      <alignment horizontal="right" shrinkToFit="1"/>
    </xf>
    <xf numFmtId="164" fontId="22" fillId="0" borderId="0" xfId="0" applyNumberFormat="1" applyFont="1" applyFill="1" applyBorder="1" applyAlignment="1">
      <alignment horizontal="right" shrinkToFi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9" fontId="21" fillId="0" borderId="60" xfId="0" applyNumberFormat="1" applyFont="1" applyFill="1" applyBorder="1" applyAlignment="1">
      <alignment horizontal="center" vertical="center" wrapText="1"/>
    </xf>
    <xf numFmtId="49" fontId="21" fillId="0" borderId="61" xfId="0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49" fontId="21" fillId="0" borderId="62" xfId="241" applyNumberFormat="1" applyFont="1" applyFill="1" applyBorder="1" applyAlignment="1">
      <alignment horizontal="center" vertical="center" wrapText="1"/>
      <protection/>
    </xf>
    <xf numFmtId="49" fontId="21" fillId="0" borderId="18" xfId="241" applyNumberFormat="1" applyFont="1" applyFill="1" applyBorder="1" applyAlignment="1">
      <alignment horizontal="center" vertical="center" wrapText="1"/>
      <protection/>
    </xf>
    <xf numFmtId="0" fontId="21" fillId="0" borderId="61" xfId="0" applyFont="1" applyFill="1" applyBorder="1" applyAlignment="1">
      <alignment horizontal="justify" wrapText="1"/>
    </xf>
    <xf numFmtId="0" fontId="27" fillId="0" borderId="21" xfId="153" applyNumberFormat="1" applyFont="1" applyFill="1" applyBorder="1" applyAlignment="1" applyProtection="1">
      <alignment horizontal="justify"/>
      <protection/>
    </xf>
    <xf numFmtId="49" fontId="23" fillId="0" borderId="18" xfId="165" applyNumberFormat="1" applyFont="1" applyBorder="1" applyProtection="1">
      <alignment horizontal="center" wrapText="1"/>
      <protection/>
    </xf>
    <xf numFmtId="0" fontId="27" fillId="0" borderId="18" xfId="153" applyNumberFormat="1" applyFont="1" applyFill="1" applyBorder="1" applyAlignment="1" applyProtection="1">
      <alignment horizontal="justify"/>
      <protection/>
    </xf>
    <xf numFmtId="4" fontId="22" fillId="0" borderId="18" xfId="0" applyNumberFormat="1" applyFont="1" applyFill="1" applyBorder="1" applyAlignment="1">
      <alignment horizontal="right" shrinkToFit="1"/>
    </xf>
    <xf numFmtId="49" fontId="23" fillId="0" borderId="21" xfId="165" applyNumberFormat="1" applyFont="1" applyBorder="1" applyProtection="1">
      <alignment horizontal="center" wrapText="1"/>
      <protection/>
    </xf>
    <xf numFmtId="4" fontId="22" fillId="0" borderId="20" xfId="0" applyNumberFormat="1" applyFont="1" applyFill="1" applyBorder="1" applyAlignment="1">
      <alignment horizontal="right" shrinkToFit="1"/>
    </xf>
    <xf numFmtId="0" fontId="15" fillId="0" borderId="21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21" borderId="21" xfId="153" applyNumberFormat="1" applyFont="1" applyFill="1" applyBorder="1" applyAlignment="1" applyProtection="1">
      <alignment horizontal="justify" wrapText="1"/>
      <protection/>
    </xf>
    <xf numFmtId="0" fontId="16" fillId="21" borderId="0" xfId="0" applyFont="1" applyFill="1" applyBorder="1" applyAlignment="1">
      <alignment horizontal="justify"/>
    </xf>
    <xf numFmtId="0" fontId="27" fillId="0" borderId="21" xfId="156" applyNumberFormat="1" applyFont="1" applyBorder="1" applyAlignment="1" applyProtection="1">
      <alignment horizontal="justify" wrapText="1"/>
      <protection/>
    </xf>
    <xf numFmtId="0" fontId="0" fillId="0" borderId="0" xfId="0" applyAlignment="1">
      <alignment/>
    </xf>
    <xf numFmtId="4" fontId="22" fillId="21" borderId="21" xfId="0" applyNumberFormat="1" applyFont="1" applyFill="1" applyBorder="1" applyAlignment="1">
      <alignment horizontal="right"/>
    </xf>
    <xf numFmtId="0" fontId="27" fillId="0" borderId="21" xfId="153" applyNumberFormat="1" applyFont="1" applyFill="1" applyBorder="1" applyAlignment="1" applyProtection="1">
      <alignment horizontal="justify" wrapText="1"/>
      <protection/>
    </xf>
    <xf numFmtId="49" fontId="23" fillId="0" borderId="21" xfId="165" applyFont="1" applyBorder="1" applyAlignment="1" applyProtection="1">
      <alignment horizontal="center"/>
      <protection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 shrinkToFit="1"/>
    </xf>
    <xf numFmtId="0" fontId="30" fillId="0" borderId="21" xfId="0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 vertical="center"/>
    </xf>
    <xf numFmtId="4" fontId="31" fillId="0" borderId="21" xfId="0" applyNumberFormat="1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justify" wrapText="1"/>
    </xf>
    <xf numFmtId="4" fontId="22" fillId="0" borderId="21" xfId="0" applyNumberFormat="1" applyFont="1" applyFill="1" applyBorder="1" applyAlignment="1">
      <alignment horizontal="right"/>
    </xf>
    <xf numFmtId="4" fontId="29" fillId="21" borderId="0" xfId="0" applyNumberFormat="1" applyFont="1" applyFill="1" applyBorder="1" applyAlignment="1">
      <alignment horizontal="right"/>
    </xf>
    <xf numFmtId="4" fontId="29" fillId="21" borderId="0" xfId="0" applyNumberFormat="1" applyFont="1" applyFill="1" applyBorder="1" applyAlignment="1">
      <alignment horizontal="right" shrinkToFit="1"/>
    </xf>
    <xf numFmtId="0" fontId="0" fillId="21" borderId="0" xfId="0" applyFill="1" applyBorder="1" applyAlignment="1">
      <alignment/>
    </xf>
    <xf numFmtId="0" fontId="16" fillId="21" borderId="0" xfId="0" applyFont="1" applyFill="1" applyAlignment="1">
      <alignment horizontal="justify"/>
    </xf>
    <xf numFmtId="0" fontId="0" fillId="21" borderId="0" xfId="0" applyFill="1" applyAlignment="1">
      <alignment/>
    </xf>
    <xf numFmtId="0" fontId="21" fillId="0" borderId="21" xfId="0" applyFont="1" applyFill="1" applyBorder="1" applyAlignment="1">
      <alignment horizontal="justify" vertical="center" wrapText="1"/>
    </xf>
    <xf numFmtId="164" fontId="22" fillId="0" borderId="21" xfId="0" applyNumberFormat="1" applyFont="1" applyFill="1" applyBorder="1" applyAlignment="1">
      <alignment horizontal="right" wrapText="1"/>
    </xf>
    <xf numFmtId="4" fontId="22" fillId="0" borderId="21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justify" wrapText="1"/>
    </xf>
    <xf numFmtId="0" fontId="27" fillId="0" borderId="21" xfId="153" applyNumberFormat="1" applyFont="1" applyFill="1" applyBorder="1" applyAlignment="1" applyProtection="1">
      <alignment horizontal="justify" wrapText="1"/>
      <protection/>
    </xf>
    <xf numFmtId="0" fontId="27" fillId="21" borderId="21" xfId="0" applyFont="1" applyFill="1" applyBorder="1" applyAlignment="1">
      <alignment horizontal="justify" wrapText="1"/>
    </xf>
    <xf numFmtId="4" fontId="15" fillId="0" borderId="21" xfId="0" applyNumberFormat="1" applyFont="1" applyFill="1" applyBorder="1" applyAlignment="1">
      <alignment/>
    </xf>
    <xf numFmtId="0" fontId="27" fillId="0" borderId="21" xfId="153" applyNumberFormat="1" applyFont="1" applyFill="1" applyBorder="1" applyAlignment="1" applyProtection="1">
      <alignment horizontal="justify"/>
      <protection/>
    </xf>
    <xf numFmtId="49" fontId="23" fillId="0" borderId="21" xfId="165" applyFont="1" applyBorder="1" applyProtection="1">
      <alignment horizontal="center" wrapText="1"/>
      <protection/>
    </xf>
    <xf numFmtId="0" fontId="0" fillId="21" borderId="0" xfId="0" applyFill="1" applyAlignment="1">
      <alignment horizontal="justify"/>
    </xf>
    <xf numFmtId="0" fontId="28" fillId="21" borderId="21" xfId="0" applyFont="1" applyFill="1" applyBorder="1" applyAlignment="1">
      <alignment horizontal="center" vertical="center" wrapText="1"/>
    </xf>
    <xf numFmtId="4" fontId="28" fillId="21" borderId="21" xfId="0" applyNumberFormat="1" applyFont="1" applyFill="1" applyBorder="1" applyAlignment="1">
      <alignment horizontal="center" vertical="center" wrapText="1"/>
    </xf>
    <xf numFmtId="49" fontId="32" fillId="21" borderId="21" xfId="0" applyNumberFormat="1" applyFont="1" applyFill="1" applyBorder="1" applyAlignment="1">
      <alignment horizontal="center" vertical="center" wrapText="1"/>
    </xf>
    <xf numFmtId="164" fontId="32" fillId="21" borderId="21" xfId="0" applyNumberFormat="1" applyFont="1" applyFill="1" applyBorder="1" applyAlignment="1">
      <alignment horizontal="center" vertical="center" wrapText="1"/>
    </xf>
    <xf numFmtId="0" fontId="32" fillId="21" borderId="21" xfId="0" applyFont="1" applyFill="1" applyBorder="1" applyAlignment="1">
      <alignment horizontal="center" vertical="center" wrapText="1"/>
    </xf>
    <xf numFmtId="0" fontId="28" fillId="21" borderId="21" xfId="0" applyFont="1" applyFill="1" applyBorder="1" applyAlignment="1">
      <alignment horizontal="justify"/>
    </xf>
    <xf numFmtId="0" fontId="34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21" fillId="0" borderId="21" xfId="0" applyFont="1" applyFill="1" applyBorder="1" applyAlignment="1">
      <alignment wrapText="1"/>
    </xf>
    <xf numFmtId="0" fontId="0" fillId="21" borderId="0" xfId="0" applyNumberFormat="1" applyFill="1" applyAlignment="1">
      <alignment/>
    </xf>
    <xf numFmtId="0" fontId="0" fillId="21" borderId="0" xfId="0" applyFont="1" applyFill="1" applyAlignment="1">
      <alignment/>
    </xf>
    <xf numFmtId="0" fontId="37" fillId="2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1" borderId="0" xfId="0" applyFill="1" applyAlignment="1">
      <alignment horizontal="left"/>
    </xf>
    <xf numFmtId="49" fontId="0" fillId="21" borderId="0" xfId="0" applyNumberFormat="1" applyFill="1" applyAlignment="1">
      <alignment/>
    </xf>
    <xf numFmtId="49" fontId="33" fillId="21" borderId="21" xfId="0" applyNumberFormat="1" applyFont="1" applyFill="1" applyBorder="1" applyAlignment="1">
      <alignment horizontal="center" vertical="center" wrapText="1"/>
    </xf>
    <xf numFmtId="49" fontId="28" fillId="21" borderId="21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right" shrinkToFit="1"/>
    </xf>
    <xf numFmtId="4" fontId="32" fillId="0" borderId="21" xfId="0" applyNumberFormat="1" applyFont="1" applyFill="1" applyBorder="1" applyAlignment="1">
      <alignment/>
    </xf>
    <xf numFmtId="164" fontId="32" fillId="0" borderId="21" xfId="0" applyNumberFormat="1" applyFont="1" applyFill="1" applyBorder="1" applyAlignment="1">
      <alignment/>
    </xf>
    <xf numFmtId="4" fontId="32" fillId="0" borderId="21" xfId="0" applyNumberFormat="1" applyFont="1" applyFill="1" applyBorder="1" applyAlignment="1">
      <alignment horizontal="center" shrinkToFit="1"/>
    </xf>
    <xf numFmtId="4" fontId="32" fillId="0" borderId="21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49" fontId="28" fillId="21" borderId="21" xfId="0" applyNumberFormat="1" applyFont="1" applyFill="1" applyBorder="1" applyAlignment="1">
      <alignment/>
    </xf>
    <xf numFmtId="4" fontId="28" fillId="0" borderId="21" xfId="0" applyNumberFormat="1" applyFont="1" applyFill="1" applyBorder="1" applyAlignment="1">
      <alignment horizontal="center" shrinkToFit="1"/>
    </xf>
    <xf numFmtId="164" fontId="28" fillId="0" borderId="21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 wrapText="1"/>
    </xf>
    <xf numFmtId="4" fontId="22" fillId="21" borderId="21" xfId="0" applyNumberFormat="1" applyFont="1" applyFill="1" applyBorder="1" applyAlignment="1">
      <alignment horizontal="center" shrinkToFit="1"/>
    </xf>
    <xf numFmtId="4" fontId="22" fillId="0" borderId="21" xfId="0" applyNumberFormat="1" applyFont="1" applyFill="1" applyBorder="1" applyAlignment="1">
      <alignment horizontal="center" shrinkToFit="1"/>
    </xf>
    <xf numFmtId="4" fontId="22" fillId="0" borderId="21" xfId="241" applyNumberFormat="1" applyFont="1" applyFill="1" applyBorder="1" applyAlignment="1">
      <alignment horizontal="center" shrinkToFit="1"/>
      <protection/>
    </xf>
    <xf numFmtId="164" fontId="22" fillId="0" borderId="21" xfId="0" applyNumberFormat="1" applyFont="1" applyFill="1" applyBorder="1" applyAlignment="1">
      <alignment horizontal="center" shrinkToFit="1"/>
    </xf>
    <xf numFmtId="164" fontId="15" fillId="0" borderId="21" xfId="0" applyNumberFormat="1" applyFont="1" applyFill="1" applyBorder="1" applyAlignment="1">
      <alignment/>
    </xf>
    <xf numFmtId="164" fontId="22" fillId="0" borderId="21" xfId="241" applyNumberFormat="1" applyFont="1" applyFill="1" applyBorder="1" applyAlignment="1">
      <alignment horizontal="center" shrinkToFit="1"/>
      <protection/>
    </xf>
    <xf numFmtId="0" fontId="21" fillId="0" borderId="21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center" shrinkToFit="1"/>
    </xf>
    <xf numFmtId="4" fontId="25" fillId="0" borderId="0" xfId="241" applyNumberFormat="1" applyFont="1" applyFill="1" applyBorder="1" applyAlignment="1">
      <alignment horizontal="center" shrinkToFit="1"/>
      <protection/>
    </xf>
    <xf numFmtId="2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 horizontal="justify" wrapText="1"/>
    </xf>
    <xf numFmtId="0" fontId="38" fillId="0" borderId="0" xfId="0" applyFont="1" applyAlignment="1">
      <alignment horizontal="justify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wrapText="1"/>
    </xf>
    <xf numFmtId="4" fontId="28" fillId="0" borderId="21" xfId="0" applyNumberFormat="1" applyFont="1" applyFill="1" applyBorder="1" applyAlignment="1">
      <alignment horizontal="center" vertical="center" wrapText="1" shrinkToFit="1"/>
    </xf>
    <xf numFmtId="49" fontId="28" fillId="0" borderId="21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164" fontId="32" fillId="0" borderId="59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/>
    </xf>
    <xf numFmtId="164" fontId="28" fillId="0" borderId="59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justify" wrapText="1"/>
    </xf>
    <xf numFmtId="0" fontId="15" fillId="21" borderId="21" xfId="0" applyFont="1" applyFill="1" applyBorder="1" applyAlignment="1">
      <alignment horizontal="center" vertical="center" wrapText="1"/>
    </xf>
    <xf numFmtId="49" fontId="15" fillId="21" borderId="2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16" fillId="21" borderId="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6" fillId="21" borderId="0" xfId="0" applyFont="1" applyFill="1" applyBorder="1" applyAlignment="1">
      <alignment horizontal="left" wrapText="1"/>
    </xf>
    <xf numFmtId="0" fontId="18" fillId="21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wrapText="1"/>
    </xf>
    <xf numFmtId="0" fontId="16" fillId="21" borderId="0" xfId="0" applyNumberFormat="1" applyFont="1" applyFill="1" applyBorder="1" applyAlignment="1">
      <alignment horizontal="justify" wrapText="1"/>
    </xf>
    <xf numFmtId="0" fontId="16" fillId="21" borderId="0" xfId="0" applyFont="1" applyFill="1" applyBorder="1" applyAlignment="1">
      <alignment horizontal="justify"/>
    </xf>
    <xf numFmtId="0" fontId="16" fillId="21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8" fillId="21" borderId="21" xfId="0" applyFont="1" applyFill="1" applyBorder="1" applyAlignment="1">
      <alignment horizontal="center" vertical="center" wrapText="1"/>
    </xf>
    <xf numFmtId="49" fontId="28" fillId="21" borderId="21" xfId="0" applyNumberFormat="1" applyFont="1" applyFill="1" applyBorder="1" applyAlignment="1">
      <alignment horizontal="center" vertical="center" wrapText="1"/>
    </xf>
    <xf numFmtId="4" fontId="30" fillId="21" borderId="21" xfId="0" applyNumberFormat="1" applyFont="1" applyFill="1" applyBorder="1" applyAlignment="1">
      <alignment horizontal="center" vertical="center" wrapText="1"/>
    </xf>
    <xf numFmtId="0" fontId="32" fillId="21" borderId="21" xfId="0" applyFont="1" applyFill="1" applyBorder="1" applyAlignment="1">
      <alignment horizontal="justify" vertical="center" wrapText="1"/>
    </xf>
    <xf numFmtId="4" fontId="33" fillId="0" borderId="21" xfId="0" applyNumberFormat="1" applyFont="1" applyFill="1" applyBorder="1" applyAlignment="1">
      <alignment horizontal="center" vertical="center" wrapText="1"/>
    </xf>
    <xf numFmtId="4" fontId="33" fillId="21" borderId="21" xfId="0" applyNumberFormat="1" applyFont="1" applyFill="1" applyBorder="1" applyAlignment="1">
      <alignment horizontal="center" vertical="center" wrapText="1"/>
    </xf>
    <xf numFmtId="0" fontId="32" fillId="21" borderId="21" xfId="0" applyFont="1" applyFill="1" applyBorder="1" applyAlignment="1">
      <alignment horizontal="justify" wrapText="1"/>
    </xf>
    <xf numFmtId="4" fontId="32" fillId="21" borderId="2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justify" wrapText="1"/>
    </xf>
    <xf numFmtId="0" fontId="17" fillId="21" borderId="21" xfId="0" applyFont="1" applyFill="1" applyBorder="1" applyAlignment="1">
      <alignment horizontal="justify" wrapText="1"/>
    </xf>
    <xf numFmtId="4" fontId="28" fillId="21" borderId="21" xfId="0" applyNumberFormat="1" applyFont="1" applyFill="1" applyBorder="1" applyAlignment="1">
      <alignment horizontal="center"/>
    </xf>
    <xf numFmtId="49" fontId="28" fillId="21" borderId="21" xfId="0" applyNumberFormat="1" applyFont="1" applyFill="1" applyBorder="1" applyAlignment="1">
      <alignment horizontal="center" wrapText="1"/>
    </xf>
    <xf numFmtId="49" fontId="32" fillId="21" borderId="21" xfId="0" applyNumberFormat="1" applyFont="1" applyFill="1" applyBorder="1" applyAlignment="1">
      <alignment horizontal="center" vertical="center"/>
    </xf>
    <xf numFmtId="49" fontId="32" fillId="21" borderId="21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/>
    </xf>
    <xf numFmtId="4" fontId="32" fillId="0" borderId="21" xfId="0" applyNumberFormat="1" applyFont="1" applyFill="1" applyBorder="1" applyAlignment="1">
      <alignment wrapText="1"/>
    </xf>
    <xf numFmtId="4" fontId="32" fillId="0" borderId="21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 wrapText="1"/>
    </xf>
    <xf numFmtId="4" fontId="32" fillId="21" borderId="21" xfId="0" applyNumberFormat="1" applyFont="1" applyFill="1" applyBorder="1" applyAlignment="1">
      <alignment horizontal="center"/>
    </xf>
    <xf numFmtId="0" fontId="28" fillId="21" borderId="21" xfId="0" applyFont="1" applyFill="1" applyBorder="1" applyAlignment="1">
      <alignment wrapText="1"/>
    </xf>
    <xf numFmtId="4" fontId="28" fillId="0" borderId="21" xfId="0" applyNumberFormat="1" applyFont="1" applyFill="1" applyBorder="1" applyAlignment="1">
      <alignment horizontal="center" shrinkToFit="1"/>
    </xf>
    <xf numFmtId="4" fontId="28" fillId="0" borderId="21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Fill="1" applyBorder="1" applyAlignment="1">
      <alignment horizontal="center" vertical="center" wrapText="1" shrinkToFit="1"/>
    </xf>
    <xf numFmtId="4" fontId="28" fillId="0" borderId="21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justify" wrapText="1"/>
    </xf>
    <xf numFmtId="4" fontId="32" fillId="0" borderId="21" xfId="0" applyNumberFormat="1" applyFont="1" applyFill="1" applyBorder="1" applyAlignment="1">
      <alignment horizontal="center" wrapText="1" shrinkToFit="1"/>
    </xf>
    <xf numFmtId="0" fontId="0" fillId="0" borderId="59" xfId="0" applyFill="1" applyBorder="1" applyAlignment="1">
      <alignment/>
    </xf>
    <xf numFmtId="0" fontId="39" fillId="21" borderId="21" xfId="0" applyFont="1" applyFill="1" applyBorder="1" applyAlignment="1">
      <alignment horizontal="left" wrapText="1"/>
    </xf>
    <xf numFmtId="0" fontId="39" fillId="21" borderId="21" xfId="0" applyFont="1" applyFill="1" applyBorder="1" applyAlignment="1">
      <alignment horizontal="justify" wrapText="1"/>
    </xf>
    <xf numFmtId="0" fontId="15" fillId="21" borderId="21" xfId="0" applyFont="1" applyFill="1" applyBorder="1" applyAlignment="1">
      <alignment horizontal="justify" wrapText="1"/>
    </xf>
    <xf numFmtId="4" fontId="32" fillId="0" borderId="59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 horizontal="justify"/>
    </xf>
    <xf numFmtId="4" fontId="32" fillId="0" borderId="21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left"/>
    </xf>
    <xf numFmtId="4" fontId="28" fillId="0" borderId="21" xfId="0" applyNumberFormat="1" applyFont="1" applyFill="1" applyBorder="1" applyAlignment="1">
      <alignment horizontal="center" wrapText="1"/>
    </xf>
  </cellXfs>
  <cellStyles count="23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Обычный 3" xfId="242"/>
    <cellStyle name="Плохой" xfId="243"/>
    <cellStyle name="Пояснение" xfId="244"/>
    <cellStyle name="Примечание" xfId="245"/>
    <cellStyle name="Percent" xfId="246"/>
    <cellStyle name="Связанная ячейка" xfId="247"/>
    <cellStyle name="Текст предупреждения" xfId="248"/>
    <cellStyle name="Comma" xfId="249"/>
    <cellStyle name="Comma [0]" xfId="250"/>
    <cellStyle name="Хороший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0"/>
  <sheetViews>
    <sheetView showGridLines="0" showZeros="0" tabSelected="1" zoomScale="90" zoomScaleNormal="90" zoomScaleSheetLayoutView="70" zoomScalePageLayoutView="0" workbookViewId="0" topLeftCell="A60">
      <selection activeCell="A66" sqref="A66:R66"/>
    </sheetView>
  </sheetViews>
  <sheetFormatPr defaultColWidth="9.00390625" defaultRowHeight="14.25" customHeight="1"/>
  <cols>
    <col min="1" max="1" width="20.25390625" style="1" customWidth="1"/>
    <col min="2" max="2" width="22.25390625" style="1" customWidth="1"/>
    <col min="3" max="3" width="12.375" style="2" customWidth="1"/>
    <col min="4" max="4" width="13.75390625" style="2" customWidth="1"/>
    <col min="5" max="5" width="12.625" style="2" customWidth="1"/>
    <col min="6" max="6" width="11.75390625" style="2" customWidth="1"/>
    <col min="7" max="7" width="12.75390625" style="2" customWidth="1"/>
    <col min="8" max="8" width="12.625" style="2" customWidth="1"/>
    <col min="9" max="9" width="9.00390625" style="2" customWidth="1"/>
    <col min="10" max="10" width="14.625" style="2" customWidth="1"/>
    <col min="11" max="11" width="11.25390625" style="2" customWidth="1"/>
    <col min="12" max="12" width="13.75390625" style="2" customWidth="1"/>
    <col min="13" max="13" width="11.375" style="2" customWidth="1"/>
    <col min="14" max="14" width="8.875" style="2" customWidth="1"/>
    <col min="15" max="15" width="12.625" style="2" customWidth="1"/>
    <col min="16" max="16" width="11.625" style="2" customWidth="1"/>
    <col min="17" max="17" width="10.00390625" style="3" customWidth="1"/>
    <col min="18" max="18" width="11.75390625" style="3" customWidth="1"/>
    <col min="19" max="19" width="9.00390625" style="3" customWidth="1"/>
    <col min="20" max="20" width="9.25390625" style="3" customWidth="1"/>
    <col min="21" max="16384" width="9.00390625" style="3" customWidth="1"/>
  </cols>
  <sheetData>
    <row r="1" spans="1:18" ht="41.25" customHeight="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7" ht="12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8" ht="39" customHeight="1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32.25" customHeight="1">
      <c r="A4" s="187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84" customHeight="1">
      <c r="A5" s="187" t="s">
        <v>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38.75" customHeight="1">
      <c r="A6" s="187" t="s">
        <v>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18" ht="64.5" customHeight="1">
      <c r="A7" s="187" t="s">
        <v>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</row>
    <row r="8" spans="1:17" ht="12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1:17" ht="12.75" customHeight="1">
      <c r="A9" s="11" t="s">
        <v>6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ht="12.7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8" s="17" customFormat="1" ht="15.75" customHeight="1">
      <c r="A11" s="188" t="s">
        <v>7</v>
      </c>
      <c r="B11" s="188" t="s">
        <v>8</v>
      </c>
      <c r="C11" s="189" t="s">
        <v>9</v>
      </c>
      <c r="D11" s="189"/>
      <c r="E11" s="189"/>
      <c r="F11" s="189"/>
      <c r="G11" s="189" t="s">
        <v>10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</row>
    <row r="12" spans="1:18" s="17" customFormat="1" ht="79.5" customHeight="1">
      <c r="A12" s="188"/>
      <c r="B12" s="188"/>
      <c r="C12" s="18" t="s">
        <v>11</v>
      </c>
      <c r="D12" s="19" t="s">
        <v>12</v>
      </c>
      <c r="E12" s="19" t="s">
        <v>13</v>
      </c>
      <c r="F12" s="19" t="s">
        <v>14</v>
      </c>
      <c r="G12" s="18" t="s">
        <v>11</v>
      </c>
      <c r="H12" s="18" t="s">
        <v>15</v>
      </c>
      <c r="I12" s="20" t="s">
        <v>16</v>
      </c>
      <c r="J12" s="19" t="s">
        <v>12</v>
      </c>
      <c r="K12" s="18" t="s">
        <v>15</v>
      </c>
      <c r="L12" s="20" t="s">
        <v>16</v>
      </c>
      <c r="M12" s="19" t="s">
        <v>13</v>
      </c>
      <c r="N12" s="18" t="s">
        <v>15</v>
      </c>
      <c r="O12" s="20" t="s">
        <v>16</v>
      </c>
      <c r="P12" s="19" t="s">
        <v>17</v>
      </c>
      <c r="Q12" s="18" t="s">
        <v>15</v>
      </c>
      <c r="R12" s="20" t="s">
        <v>16</v>
      </c>
    </row>
    <row r="13" spans="1:18" s="17" customFormat="1" ht="30" customHeight="1">
      <c r="A13" s="21" t="s">
        <v>18</v>
      </c>
      <c r="B13" s="22" t="s">
        <v>19</v>
      </c>
      <c r="C13" s="23">
        <v>300475166.67</v>
      </c>
      <c r="D13" s="24">
        <v>225438576.69</v>
      </c>
      <c r="E13" s="25">
        <v>47405875.54</v>
      </c>
      <c r="F13" s="25">
        <v>34629904.53</v>
      </c>
      <c r="G13" s="23">
        <v>299837694.15</v>
      </c>
      <c r="H13" s="24"/>
      <c r="I13" s="26">
        <f>SUM(G13/C13)*100</f>
        <v>99.78784518964918</v>
      </c>
      <c r="J13" s="24">
        <v>222153123.6</v>
      </c>
      <c r="K13" s="26"/>
      <c r="L13" s="26">
        <f>SUM(J13/D13)*100</f>
        <v>98.54263935736348</v>
      </c>
      <c r="M13" s="25">
        <v>50505550.57</v>
      </c>
      <c r="N13" s="26"/>
      <c r="O13" s="26">
        <f>SUM(M13/E13)*100</f>
        <v>106.53858829668606</v>
      </c>
      <c r="P13" s="24">
        <v>34147574.31</v>
      </c>
      <c r="Q13" s="27"/>
      <c r="R13" s="28">
        <f>SUM(P13/F13)*100</f>
        <v>98.60718582235145</v>
      </c>
    </row>
    <row r="14" spans="1:18" s="17" customFormat="1" ht="21" customHeight="1">
      <c r="A14" s="29" t="s">
        <v>20</v>
      </c>
      <c r="B14" s="30" t="s">
        <v>21</v>
      </c>
      <c r="C14" s="24">
        <v>79772425.33</v>
      </c>
      <c r="D14" s="24">
        <v>48369771.67</v>
      </c>
      <c r="E14" s="24">
        <v>24571925.55</v>
      </c>
      <c r="F14" s="24">
        <v>6830728.11</v>
      </c>
      <c r="G14" s="24">
        <v>83279434.44</v>
      </c>
      <c r="H14" s="26">
        <f>SUM(G14/G13)*100</f>
        <v>27.77483820908046</v>
      </c>
      <c r="I14" s="26">
        <f>SUM(G14/C14)*100</f>
        <v>104.3962673762172</v>
      </c>
      <c r="J14" s="24">
        <v>48895637.83</v>
      </c>
      <c r="K14" s="26">
        <f>SUM(J14/J13)*100</f>
        <v>22.009880859491997</v>
      </c>
      <c r="L14" s="26">
        <f>SUM(J14/D14)*100</f>
        <v>101.08717933090048</v>
      </c>
      <c r="M14" s="31">
        <v>27781540.48</v>
      </c>
      <c r="N14" s="26">
        <f>SUM(M14/M13)*100</f>
        <v>55.00690551129656</v>
      </c>
      <c r="O14" s="26">
        <f>SUM(M14/E14)*100</f>
        <v>113.06212215021138</v>
      </c>
      <c r="P14" s="24">
        <v>6602256.13</v>
      </c>
      <c r="Q14" s="26">
        <f>SUM(P14/P13)*100</f>
        <v>19.334480599011542</v>
      </c>
      <c r="R14" s="28">
        <f>SUM(P14/F14)*100</f>
        <v>96.65523240977014</v>
      </c>
    </row>
    <row r="15" spans="1:18" s="17" customFormat="1" ht="12.75" customHeight="1">
      <c r="A15" s="29" t="s">
        <v>22</v>
      </c>
      <c r="B15" s="30"/>
      <c r="C15" s="24"/>
      <c r="D15" s="24"/>
      <c r="E15" s="24"/>
      <c r="F15" s="24"/>
      <c r="G15" s="24"/>
      <c r="H15" s="26"/>
      <c r="I15" s="26"/>
      <c r="J15" s="24"/>
      <c r="K15" s="26"/>
      <c r="L15" s="26"/>
      <c r="M15" s="26"/>
      <c r="N15" s="26">
        <f>SUM(M15/M14)*100</f>
        <v>0</v>
      </c>
      <c r="O15" s="26"/>
      <c r="P15" s="24" t="s">
        <v>23</v>
      </c>
      <c r="Q15" s="26"/>
      <c r="R15" s="28"/>
    </row>
    <row r="16" spans="1:18" s="17" customFormat="1" ht="14.25" customHeight="1">
      <c r="A16" s="32" t="s">
        <v>24</v>
      </c>
      <c r="B16" s="30"/>
      <c r="C16" s="24">
        <v>69000441.89</v>
      </c>
      <c r="D16" s="24">
        <v>40060441.42</v>
      </c>
      <c r="E16" s="24">
        <v>22939960</v>
      </c>
      <c r="F16" s="24">
        <v>6000040.47</v>
      </c>
      <c r="G16" s="24">
        <v>72963616.72</v>
      </c>
      <c r="H16" s="26">
        <f>SUM(G16/G13)*100</f>
        <v>24.33437094253348</v>
      </c>
      <c r="I16" s="26">
        <f>SUM(G16/C16)*100</f>
        <v>105.74369485389393</v>
      </c>
      <c r="J16" s="24">
        <v>41047327.81</v>
      </c>
      <c r="K16" s="26">
        <f>SUM(J16/J13)*100</f>
        <v>18.47704283641232</v>
      </c>
      <c r="L16" s="26">
        <f>SUM(J16/D16)*100</f>
        <v>102.46349354879376</v>
      </c>
      <c r="M16" s="24">
        <v>26016711.05</v>
      </c>
      <c r="N16" s="26">
        <f>SUM(M16/M13)*100</f>
        <v>51.51257783823423</v>
      </c>
      <c r="O16" s="26">
        <f>SUM(M16/E16)*100</f>
        <v>113.41219012587642</v>
      </c>
      <c r="P16" s="24">
        <v>5899577.86</v>
      </c>
      <c r="Q16" s="26">
        <f>SUM(P16/P13)*100</f>
        <v>17.276711389342605</v>
      </c>
      <c r="R16" s="28">
        <f>SUM(P16/F16)*100</f>
        <v>98.32563446026225</v>
      </c>
    </row>
    <row r="17" spans="1:18" s="17" customFormat="1" ht="14.25" customHeight="1">
      <c r="A17" s="32" t="s">
        <v>25</v>
      </c>
      <c r="B17" s="30"/>
      <c r="C17" s="24">
        <v>10771983.44</v>
      </c>
      <c r="D17" s="24">
        <v>8309330.25</v>
      </c>
      <c r="E17" s="24">
        <v>1631965.55</v>
      </c>
      <c r="F17" s="24">
        <v>830687.64</v>
      </c>
      <c r="G17" s="24">
        <v>10315814.72</v>
      </c>
      <c r="H17" s="26">
        <f>SUM(G17/G13)*100</f>
        <v>3.4404662660056684</v>
      </c>
      <c r="I17" s="26">
        <f>SUM(G17/C17)*100</f>
        <v>95.76523002898341</v>
      </c>
      <c r="J17" s="24">
        <v>7848310.02</v>
      </c>
      <c r="K17" s="26">
        <f>SUM(J17/J13)*100</f>
        <v>3.5328380230796803</v>
      </c>
      <c r="L17" s="26">
        <f>SUM(J17/D17)*100</f>
        <v>94.45177630290961</v>
      </c>
      <c r="M17" s="24">
        <v>1764829.43</v>
      </c>
      <c r="N17" s="26">
        <f>SUM(M17/M13)*100</f>
        <v>3.4943276730623314</v>
      </c>
      <c r="O17" s="26">
        <f>SUM(M17/E17)*100</f>
        <v>108.14134097377239</v>
      </c>
      <c r="P17" s="24">
        <v>702678.27</v>
      </c>
      <c r="Q17" s="26">
        <f>SUM(P17/P13)*100</f>
        <v>2.057769209668937</v>
      </c>
      <c r="R17" s="28">
        <f>SUM(P17/F17)*100</f>
        <v>84.58995128421557</v>
      </c>
    </row>
    <row r="18" spans="1:18" ht="26.25" customHeight="1">
      <c r="A18" s="33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9.5" customHeight="1">
      <c r="A19" s="190" t="s">
        <v>26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36"/>
    </row>
    <row r="20" spans="1:18" ht="18" customHeight="1">
      <c r="A20" s="37"/>
      <c r="B20" s="38"/>
      <c r="C20" s="39"/>
      <c r="D20" s="40"/>
      <c r="E20" s="40"/>
      <c r="F20" s="39"/>
      <c r="G20" s="39"/>
      <c r="H20" s="41"/>
      <c r="I20" s="41"/>
      <c r="J20" s="40"/>
      <c r="K20" s="41"/>
      <c r="L20" s="41"/>
      <c r="M20" s="41"/>
      <c r="N20" s="41"/>
      <c r="O20" s="41"/>
      <c r="P20" s="39"/>
      <c r="Q20" s="41"/>
      <c r="R20" s="36"/>
    </row>
    <row r="21" spans="1:18" ht="76.5" customHeight="1">
      <c r="A21" s="187" t="s">
        <v>27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18" s="17" customFormat="1" ht="69" customHeight="1">
      <c r="A22" s="191" t="s">
        <v>28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</row>
    <row r="23" spans="1:18" ht="39" customHeight="1">
      <c r="A23" s="192" t="s">
        <v>29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36"/>
    </row>
    <row r="24" spans="1:18" ht="24.75" customHeight="1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5"/>
    </row>
    <row r="25" spans="1:18" ht="12.75" customHeight="1">
      <c r="A25" s="188" t="s">
        <v>7</v>
      </c>
      <c r="B25" s="188" t="s">
        <v>8</v>
      </c>
      <c r="C25" s="189" t="s">
        <v>9</v>
      </c>
      <c r="D25" s="189"/>
      <c r="E25" s="189"/>
      <c r="F25" s="189"/>
      <c r="G25" s="189" t="s">
        <v>10</v>
      </c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6" spans="1:18" ht="95.25" customHeight="1">
      <c r="A26" s="188"/>
      <c r="B26" s="188"/>
      <c r="C26" s="18" t="s">
        <v>11</v>
      </c>
      <c r="D26" s="19" t="s">
        <v>12</v>
      </c>
      <c r="E26" s="19" t="s">
        <v>30</v>
      </c>
      <c r="F26" s="19" t="s">
        <v>14</v>
      </c>
      <c r="G26" s="18" t="s">
        <v>11</v>
      </c>
      <c r="H26" s="18" t="s">
        <v>31</v>
      </c>
      <c r="I26" s="20" t="s">
        <v>16</v>
      </c>
      <c r="J26" s="19" t="s">
        <v>12</v>
      </c>
      <c r="K26" s="18" t="s">
        <v>31</v>
      </c>
      <c r="L26" s="20" t="s">
        <v>16</v>
      </c>
      <c r="M26" s="19" t="s">
        <v>32</v>
      </c>
      <c r="N26" s="18" t="s">
        <v>31</v>
      </c>
      <c r="O26" s="20" t="s">
        <v>16</v>
      </c>
      <c r="P26" s="19" t="s">
        <v>17</v>
      </c>
      <c r="Q26" s="18" t="s">
        <v>31</v>
      </c>
      <c r="R26" s="20" t="s">
        <v>16</v>
      </c>
    </row>
    <row r="27" spans="1:18" ht="22.5" customHeight="1">
      <c r="A27" s="44" t="s">
        <v>33</v>
      </c>
      <c r="B27" s="45" t="s">
        <v>34</v>
      </c>
      <c r="C27" s="25">
        <f aca="true" t="shared" si="0" ref="C27:C32">SUM(D27:F27)</f>
        <v>49934464.57</v>
      </c>
      <c r="D27" s="25">
        <f>SUM(D28)</f>
        <v>28524250</v>
      </c>
      <c r="E27" s="25">
        <f>SUM(E28)</f>
        <v>20038950</v>
      </c>
      <c r="F27" s="25">
        <f>SUM(F28)</f>
        <v>1371264.57</v>
      </c>
      <c r="G27" s="25">
        <f aca="true" t="shared" si="1" ref="G27:G33">SUM(J27+M27+P27)</f>
        <v>53412872.85</v>
      </c>
      <c r="H27" s="46">
        <f>SUM(G27/G16)*100</f>
        <v>73.20480432730392</v>
      </c>
      <c r="I27" s="46">
        <f aca="true" t="shared" si="2" ref="I27:I33">SUM(G27/C27)*100</f>
        <v>106.96594688649125</v>
      </c>
      <c r="J27" s="25">
        <f>SUM(J28)</f>
        <v>29121609.570000004</v>
      </c>
      <c r="K27" s="46">
        <f>SUM(J27/J16)*100</f>
        <v>70.94641995892692</v>
      </c>
      <c r="L27" s="46">
        <f aca="true" t="shared" si="3" ref="L27:L33">SUM(J27/D27)*100</f>
        <v>102.09421657011141</v>
      </c>
      <c r="M27" s="47">
        <f>SUM(M28)</f>
        <v>23036322.93</v>
      </c>
      <c r="N27" s="46">
        <f>SUM(M27/M16)*100</f>
        <v>88.54433170175828</v>
      </c>
      <c r="O27" s="46">
        <f>SUM(M27/E27)*100</f>
        <v>114.957734462135</v>
      </c>
      <c r="P27" s="25">
        <f>SUM(P28)</f>
        <v>1254940.3499999999</v>
      </c>
      <c r="Q27" s="46">
        <f>SUM(P27/P16)*100</f>
        <v>21.27169739565061</v>
      </c>
      <c r="R27" s="48">
        <f>SUM(P27/F27)*100</f>
        <v>91.51701119208526</v>
      </c>
    </row>
    <row r="28" spans="1:18" ht="22.5" customHeight="1">
      <c r="A28" s="44" t="s">
        <v>35</v>
      </c>
      <c r="B28" s="45" t="s">
        <v>36</v>
      </c>
      <c r="C28" s="25">
        <f t="shared" si="0"/>
        <v>49934464.57</v>
      </c>
      <c r="D28" s="25">
        <f>SUM(D29:D32)</f>
        <v>28524250</v>
      </c>
      <c r="E28" s="25">
        <f>SUM(E29:E32)</f>
        <v>20038950</v>
      </c>
      <c r="F28" s="25">
        <f>SUM(F29:F32)</f>
        <v>1371264.57</v>
      </c>
      <c r="G28" s="25">
        <f t="shared" si="1"/>
        <v>53412872.85</v>
      </c>
      <c r="H28" s="46">
        <f>SUM(G28/G16)*100</f>
        <v>73.20480432730392</v>
      </c>
      <c r="I28" s="46">
        <f t="shared" si="2"/>
        <v>106.96594688649125</v>
      </c>
      <c r="J28" s="25">
        <f>SUM(J29:J33)</f>
        <v>29121609.570000004</v>
      </c>
      <c r="K28" s="46">
        <f>SUM(J28/J16)*100</f>
        <v>70.94641995892692</v>
      </c>
      <c r="L28" s="46">
        <f t="shared" si="3"/>
        <v>102.09421657011141</v>
      </c>
      <c r="M28" s="47">
        <f>SUM(M29:M32)</f>
        <v>23036322.93</v>
      </c>
      <c r="N28" s="46">
        <f>SUM(M28/M16)*100</f>
        <v>88.54433170175828</v>
      </c>
      <c r="O28" s="46">
        <f>SUM(M28/E28)*100</f>
        <v>114.957734462135</v>
      </c>
      <c r="P28" s="25">
        <f>SUM(P29:P33)</f>
        <v>1254940.3499999999</v>
      </c>
      <c r="Q28" s="46">
        <f>SUM(P28/P16)*100</f>
        <v>21.27169739565061</v>
      </c>
      <c r="R28" s="48">
        <f>SUM(P28/F28)*100</f>
        <v>91.51701119208526</v>
      </c>
    </row>
    <row r="29" spans="1:18" ht="125.25" customHeight="1">
      <c r="A29" s="44" t="s">
        <v>37</v>
      </c>
      <c r="B29" s="45" t="s">
        <v>38</v>
      </c>
      <c r="C29" s="25">
        <f t="shared" si="0"/>
        <v>49805292.01</v>
      </c>
      <c r="D29" s="25">
        <v>28415000</v>
      </c>
      <c r="E29" s="25">
        <v>20025000</v>
      </c>
      <c r="F29" s="25">
        <v>1365292.01</v>
      </c>
      <c r="G29" s="25">
        <f t="shared" si="1"/>
        <v>52870978.599999994</v>
      </c>
      <c r="H29" s="46">
        <f>SUM(G29/G16)*100</f>
        <v>72.4621132788605</v>
      </c>
      <c r="I29" s="46">
        <f t="shared" si="2"/>
        <v>106.1553430695366</v>
      </c>
      <c r="J29" s="25">
        <v>28678252.51</v>
      </c>
      <c r="K29" s="46">
        <f>SUM(J29/J16)*100</f>
        <v>69.86630808891138</v>
      </c>
      <c r="L29" s="46">
        <f t="shared" si="3"/>
        <v>100.92645613232447</v>
      </c>
      <c r="M29" s="46">
        <v>22968256.04</v>
      </c>
      <c r="N29" s="46">
        <f>SUM(M29/M16)*100</f>
        <v>88.28270412758418</v>
      </c>
      <c r="O29" s="46">
        <f>SUM(M29/E29)*100</f>
        <v>114.69790781523095</v>
      </c>
      <c r="P29" s="25">
        <v>1224470.05</v>
      </c>
      <c r="Q29" s="46">
        <f>SUM(P29/P16)*100</f>
        <v>20.75521467903807</v>
      </c>
      <c r="R29" s="48">
        <f>SUM(P29/F29)*100</f>
        <v>89.68557942414093</v>
      </c>
    </row>
    <row r="30" spans="1:18" ht="177.75" customHeight="1">
      <c r="A30" s="44" t="s">
        <v>39</v>
      </c>
      <c r="B30" s="45" t="s">
        <v>40</v>
      </c>
      <c r="C30" s="25">
        <f t="shared" si="0"/>
        <v>700</v>
      </c>
      <c r="D30" s="25">
        <v>250</v>
      </c>
      <c r="E30" s="25">
        <v>450</v>
      </c>
      <c r="F30" s="25"/>
      <c r="G30" s="25">
        <f t="shared" si="1"/>
        <v>15690.519999999999</v>
      </c>
      <c r="H30" s="46">
        <f>SUM(G30/G16)*100</f>
        <v>0.02150458092039602</v>
      </c>
      <c r="I30" s="46">
        <f t="shared" si="2"/>
        <v>2241.502857142857</v>
      </c>
      <c r="J30" s="25">
        <v>11890.96</v>
      </c>
      <c r="K30" s="46">
        <f>SUM(J30/J17)*100</f>
        <v>0.15150981510284428</v>
      </c>
      <c r="L30" s="46">
        <f t="shared" si="3"/>
        <v>4756.384</v>
      </c>
      <c r="M30" s="46">
        <v>3013.66</v>
      </c>
      <c r="N30" s="46">
        <f>SUM(M30/M16)*100</f>
        <v>0.01158355487059153</v>
      </c>
      <c r="O30" s="46">
        <f>SUM(M30/E30)*100</f>
        <v>669.7022222222222</v>
      </c>
      <c r="P30" s="25">
        <v>785.9</v>
      </c>
      <c r="Q30" s="25">
        <f>SUM(P30/P16)*100</f>
        <v>0.013321292110212102</v>
      </c>
      <c r="R30" s="48" t="e">
        <f>SUM(P30/F30)*100</f>
        <v>#DIV/0!</v>
      </c>
    </row>
    <row r="31" spans="1:18" ht="78.75" customHeight="1">
      <c r="A31" s="44" t="s">
        <v>41</v>
      </c>
      <c r="B31" s="45" t="s">
        <v>42</v>
      </c>
      <c r="C31" s="25">
        <f t="shared" si="0"/>
        <v>65972.56</v>
      </c>
      <c r="D31" s="25">
        <v>46500</v>
      </c>
      <c r="E31" s="25">
        <v>13500</v>
      </c>
      <c r="F31" s="25">
        <v>5972.56</v>
      </c>
      <c r="G31" s="25">
        <f t="shared" si="1"/>
        <v>193558.89</v>
      </c>
      <c r="H31" s="25">
        <f>SUM(G31/G16)*100</f>
        <v>0.2652813809145288</v>
      </c>
      <c r="I31" s="46">
        <f t="shared" si="2"/>
        <v>293.3930258277078</v>
      </c>
      <c r="J31" s="25">
        <v>121908.16</v>
      </c>
      <c r="K31" s="25">
        <f>SUM(J31/J16)*100</f>
        <v>0.29699414433087795</v>
      </c>
      <c r="L31" s="46">
        <f t="shared" si="3"/>
        <v>262.16808602150536</v>
      </c>
      <c r="M31" s="46">
        <v>65053.23</v>
      </c>
      <c r="N31" s="46">
        <f>SUM(M31/M16)*100</f>
        <v>0.2500440193035084</v>
      </c>
      <c r="O31" s="46">
        <f>SUM(M31/E31)*100</f>
        <v>481.8757777777778</v>
      </c>
      <c r="P31" s="25">
        <v>6597.5</v>
      </c>
      <c r="Q31" s="25">
        <f>SUM(P31/P16)*100</f>
        <v>0.11183003524255547</v>
      </c>
      <c r="R31" s="48">
        <f>SUM(P31/F31)*100</f>
        <v>110.46351983069236</v>
      </c>
    </row>
    <row r="32" spans="1:18" ht="146.25" customHeight="1">
      <c r="A32" s="44" t="s">
        <v>43</v>
      </c>
      <c r="B32" s="45" t="s">
        <v>44</v>
      </c>
      <c r="C32" s="25">
        <f t="shared" si="0"/>
        <v>62500</v>
      </c>
      <c r="D32" s="25">
        <v>62500</v>
      </c>
      <c r="E32" s="25"/>
      <c r="F32" s="25"/>
      <c r="G32" s="25">
        <f t="shared" si="1"/>
        <v>18663</v>
      </c>
      <c r="H32" s="25">
        <f>SUM(G32/G16)*100</f>
        <v>0.02557850177797491</v>
      </c>
      <c r="I32" s="46">
        <f t="shared" si="2"/>
        <v>29.860799999999998</v>
      </c>
      <c r="J32" s="25">
        <v>18663</v>
      </c>
      <c r="K32" s="25">
        <f>SUM(J32/J16)*100</f>
        <v>0.04546702793026467</v>
      </c>
      <c r="L32" s="46">
        <f t="shared" si="3"/>
        <v>29.860799999999998</v>
      </c>
      <c r="M32" s="46"/>
      <c r="N32" s="46">
        <f>SUM(M32/M16)*100</f>
        <v>0</v>
      </c>
      <c r="O32" s="46"/>
      <c r="P32" s="25"/>
      <c r="Q32" s="25"/>
      <c r="R32" s="48"/>
    </row>
    <row r="33" spans="1:18" ht="150" customHeight="1">
      <c r="A33" s="49" t="s">
        <v>45</v>
      </c>
      <c r="B33" s="50" t="s">
        <v>46</v>
      </c>
      <c r="C33" s="51"/>
      <c r="D33" s="51"/>
      <c r="E33" s="51"/>
      <c r="F33" s="51"/>
      <c r="G33" s="51">
        <f t="shared" si="1"/>
        <v>313981.84</v>
      </c>
      <c r="H33" s="51">
        <f>SUM(G33/G16)*100</f>
        <v>0.43032658483051145</v>
      </c>
      <c r="I33" s="52" t="e">
        <f t="shared" si="2"/>
        <v>#DIV/0!</v>
      </c>
      <c r="J33" s="51">
        <v>290894.94</v>
      </c>
      <c r="K33" s="51">
        <f>SUM(J33/J16)*100</f>
        <v>0.7086817961609959</v>
      </c>
      <c r="L33" s="52" t="e">
        <f t="shared" si="3"/>
        <v>#DIV/0!</v>
      </c>
      <c r="M33" s="52"/>
      <c r="N33" s="52"/>
      <c r="O33" s="52"/>
      <c r="P33" s="51">
        <v>23086.9</v>
      </c>
      <c r="Q33" s="51">
        <f>SUM(P33/P16)*100</f>
        <v>0.39133138925977323</v>
      </c>
      <c r="R33" s="53" t="e">
        <f>SUM(P33/F33)*100</f>
        <v>#DIV/0!</v>
      </c>
    </row>
    <row r="34" spans="1:18" s="17" customFormat="1" ht="18.75" customHeight="1">
      <c r="A34" s="54"/>
      <c r="B34" s="55"/>
      <c r="C34" s="56"/>
      <c r="D34" s="56"/>
      <c r="E34" s="56"/>
      <c r="F34" s="56"/>
      <c r="G34" s="56"/>
      <c r="H34" s="57"/>
      <c r="I34" s="57"/>
      <c r="J34" s="56"/>
      <c r="K34" s="57"/>
      <c r="L34" s="57"/>
      <c r="M34" s="57"/>
      <c r="N34" s="57"/>
      <c r="O34" s="57"/>
      <c r="P34" s="56"/>
      <c r="Q34" s="57"/>
      <c r="R34" s="58"/>
    </row>
    <row r="35" spans="1:18" ht="47.25" customHeight="1">
      <c r="A35" s="191" t="s">
        <v>47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</row>
    <row r="36" spans="1:18" s="17" customFormat="1" ht="42.75" customHeight="1">
      <c r="A36" s="193" t="s">
        <v>48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</row>
    <row r="37" spans="1:18" s="17" customFormat="1" ht="32.2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</row>
    <row r="38" spans="1:18" s="17" customFormat="1" ht="30" customHeight="1">
      <c r="A38" s="188" t="s">
        <v>7</v>
      </c>
      <c r="B38" s="188" t="s">
        <v>8</v>
      </c>
      <c r="C38" s="189" t="s">
        <v>9</v>
      </c>
      <c r="D38" s="189"/>
      <c r="E38" s="189"/>
      <c r="F38" s="189"/>
      <c r="G38" s="189" t="s">
        <v>10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</row>
    <row r="39" spans="1:18" ht="96.75" customHeight="1">
      <c r="A39" s="188"/>
      <c r="B39" s="188"/>
      <c r="C39" s="18" t="s">
        <v>11</v>
      </c>
      <c r="D39" s="19" t="s">
        <v>12</v>
      </c>
      <c r="E39" s="19" t="s">
        <v>30</v>
      </c>
      <c r="F39" s="19" t="s">
        <v>14</v>
      </c>
      <c r="G39" s="18" t="s">
        <v>11</v>
      </c>
      <c r="H39" s="18" t="s">
        <v>31</v>
      </c>
      <c r="I39" s="20" t="s">
        <v>16</v>
      </c>
      <c r="J39" s="19" t="s">
        <v>12</v>
      </c>
      <c r="K39" s="18" t="s">
        <v>31</v>
      </c>
      <c r="L39" s="20" t="s">
        <v>16</v>
      </c>
      <c r="M39" s="19" t="s">
        <v>32</v>
      </c>
      <c r="N39" s="18" t="s">
        <v>31</v>
      </c>
      <c r="O39" s="20" t="s">
        <v>16</v>
      </c>
      <c r="P39" s="19" t="s">
        <v>17</v>
      </c>
      <c r="Q39" s="18" t="s">
        <v>31</v>
      </c>
      <c r="R39" s="20" t="s">
        <v>16</v>
      </c>
    </row>
    <row r="40" spans="1:18" ht="78" customHeight="1">
      <c r="A40" s="44" t="s">
        <v>49</v>
      </c>
      <c r="B40" s="45" t="s">
        <v>50</v>
      </c>
      <c r="C40" s="60">
        <f>SUM(C41)</f>
        <v>9495410</v>
      </c>
      <c r="D40" s="60">
        <f>SUM(D41)</f>
        <v>8224400</v>
      </c>
      <c r="E40" s="60">
        <f>SUM(E41)</f>
        <v>1271010</v>
      </c>
      <c r="F40" s="60">
        <f>SUM(F41)</f>
        <v>0</v>
      </c>
      <c r="G40" s="60">
        <f>SUM(G41)</f>
        <v>9677944.21</v>
      </c>
      <c r="H40" s="46">
        <f>SUM(G40/G16)*100</f>
        <v>13.26406864826807</v>
      </c>
      <c r="I40" s="60">
        <f aca="true" t="shared" si="4" ref="I40:I45">SUM(G40/C40)*100</f>
        <v>101.92234153132935</v>
      </c>
      <c r="J40" s="60">
        <f>SUM(J41)</f>
        <v>8382512.430000001</v>
      </c>
      <c r="K40" s="46">
        <f>SUM(J40/J16)*100</f>
        <v>20.421578887670837</v>
      </c>
      <c r="L40" s="46">
        <f aca="true" t="shared" si="5" ref="L40:L45">SUM(J40/D40)*100</f>
        <v>101.92247981615681</v>
      </c>
      <c r="M40" s="25">
        <f>SUM(M41)</f>
        <v>1295431.7800000003</v>
      </c>
      <c r="N40" s="46">
        <f>SUM(M40/M16)*100</f>
        <v>4.97922960942444</v>
      </c>
      <c r="O40" s="46">
        <f aca="true" t="shared" si="6" ref="O40:O45">SUM(M40/E40)*100</f>
        <v>101.9214467234719</v>
      </c>
      <c r="P40" s="60">
        <f>SUM(P41)</f>
        <v>0</v>
      </c>
      <c r="Q40" s="46">
        <f>SUM(P40/P16)*100</f>
        <v>0</v>
      </c>
      <c r="R40" s="48"/>
    </row>
    <row r="41" spans="1:18" ht="56.25" customHeight="1">
      <c r="A41" s="44" t="s">
        <v>51</v>
      </c>
      <c r="B41" s="45" t="s">
        <v>52</v>
      </c>
      <c r="C41" s="60">
        <f>SUM(D41:F41)</f>
        <v>9495410</v>
      </c>
      <c r="D41" s="60">
        <f>SUM(D42:D45)</f>
        <v>8224400</v>
      </c>
      <c r="E41" s="60">
        <f>SUM(E42:E45)</f>
        <v>1271010</v>
      </c>
      <c r="F41" s="60">
        <f>SUM(F42:F45)</f>
        <v>0</v>
      </c>
      <c r="G41" s="60">
        <f>SUM(J41+M41+P41)</f>
        <v>9677944.21</v>
      </c>
      <c r="H41" s="46">
        <f>SUM(G41/G16)*100</f>
        <v>13.26406864826807</v>
      </c>
      <c r="I41" s="60">
        <f t="shared" si="4"/>
        <v>101.92234153132935</v>
      </c>
      <c r="J41" s="60">
        <f>SUM(J42:J45)</f>
        <v>8382512.430000001</v>
      </c>
      <c r="K41" s="46">
        <f>SUM(J41/J16)*100</f>
        <v>20.421578887670837</v>
      </c>
      <c r="L41" s="46">
        <f t="shared" si="5"/>
        <v>101.92247981615681</v>
      </c>
      <c r="M41" s="61">
        <f>SUM(M42:M45)</f>
        <v>1295431.7800000003</v>
      </c>
      <c r="N41" s="46">
        <f>SUM(M41/M16)*100</f>
        <v>4.97922960942444</v>
      </c>
      <c r="O41" s="46">
        <f t="shared" si="6"/>
        <v>101.9214467234719</v>
      </c>
      <c r="P41" s="60">
        <f>SUM(P42:P45)</f>
        <v>0</v>
      </c>
      <c r="Q41" s="46">
        <f>SUM(P41/P16)*100</f>
        <v>0</v>
      </c>
      <c r="R41" s="48"/>
    </row>
    <row r="42" spans="1:18" ht="105.75" customHeight="1">
      <c r="A42" s="44" t="s">
        <v>53</v>
      </c>
      <c r="B42" s="45" t="s">
        <v>54</v>
      </c>
      <c r="C42" s="60">
        <f>SUM(D42:F42)</f>
        <v>4359950</v>
      </c>
      <c r="D42" s="60">
        <v>3776350</v>
      </c>
      <c r="E42" s="60">
        <v>583600</v>
      </c>
      <c r="F42" s="60"/>
      <c r="G42" s="60">
        <f>SUM(J42+M42+P42)</f>
        <v>4467915.75</v>
      </c>
      <c r="H42" s="46">
        <f>SUM(G42/G16)*100</f>
        <v>6.123484485624879</v>
      </c>
      <c r="I42" s="60">
        <f t="shared" si="4"/>
        <v>102.4763070677416</v>
      </c>
      <c r="J42" s="60">
        <v>3869867.24</v>
      </c>
      <c r="K42" s="46">
        <f>SUM(J42/J16)*100</f>
        <v>9.42781770816569</v>
      </c>
      <c r="L42" s="46">
        <f t="shared" si="5"/>
        <v>102.47639228355423</v>
      </c>
      <c r="M42" s="46">
        <v>598048.51</v>
      </c>
      <c r="N42" s="46">
        <f>SUM(M42/M16)*100</f>
        <v>2.2987091214206337</v>
      </c>
      <c r="O42" s="46">
        <f t="shared" si="6"/>
        <v>102.47575565455791</v>
      </c>
      <c r="P42" s="60"/>
      <c r="Q42" s="46">
        <f>SUM(P42/P16)*100</f>
        <v>0</v>
      </c>
      <c r="R42" s="48"/>
    </row>
    <row r="43" spans="1:18" ht="135" customHeight="1">
      <c r="A43" s="44" t="s">
        <v>55</v>
      </c>
      <c r="B43" s="45" t="s">
        <v>56</v>
      </c>
      <c r="C43" s="60">
        <f>SUM(D43:F43)</f>
        <v>24850</v>
      </c>
      <c r="D43" s="60">
        <v>21520</v>
      </c>
      <c r="E43" s="60">
        <v>3330</v>
      </c>
      <c r="F43" s="60"/>
      <c r="G43" s="60">
        <f>SUM(J43+M43+P43)</f>
        <v>31421.64</v>
      </c>
      <c r="H43" s="46">
        <f>SUM(G43/G16)*100</f>
        <v>0.04306480601226424</v>
      </c>
      <c r="I43" s="60">
        <f t="shared" si="4"/>
        <v>126.44523138832997</v>
      </c>
      <c r="J43" s="60">
        <v>27215.74</v>
      </c>
      <c r="K43" s="46">
        <f>SUM(J43/J16)*100</f>
        <v>0.06630331729747745</v>
      </c>
      <c r="L43" s="46">
        <f t="shared" si="5"/>
        <v>126.46719330855018</v>
      </c>
      <c r="M43" s="46">
        <v>4205.9</v>
      </c>
      <c r="N43" s="46">
        <f>SUM(M43/M16)*100</f>
        <v>0.016166147949742478</v>
      </c>
      <c r="O43" s="46">
        <f t="shared" si="6"/>
        <v>126.30330330330328</v>
      </c>
      <c r="P43" s="60"/>
      <c r="Q43" s="46">
        <f>SUM(P43/P16)*100</f>
        <v>0</v>
      </c>
      <c r="R43" s="48"/>
    </row>
    <row r="44" spans="1:18" ht="123.75" customHeight="1">
      <c r="A44" s="44" t="s">
        <v>57</v>
      </c>
      <c r="B44" s="45" t="s">
        <v>58</v>
      </c>
      <c r="C44" s="60">
        <f>SUM(D44:F44)</f>
        <v>5735260</v>
      </c>
      <c r="D44" s="60">
        <v>4967570</v>
      </c>
      <c r="E44" s="60">
        <v>767690</v>
      </c>
      <c r="F44" s="60"/>
      <c r="G44" s="60">
        <f>SUM(J44+M44+P44)</f>
        <v>5940501.16</v>
      </c>
      <c r="H44" s="46">
        <f>SUM(G44/G16)*100</f>
        <v>8.141730669405884</v>
      </c>
      <c r="I44" s="60">
        <f t="shared" si="4"/>
        <v>103.57858510337805</v>
      </c>
      <c r="J44" s="60">
        <v>5145341.16</v>
      </c>
      <c r="K44" s="46">
        <f>SUM(J44/J16)*100</f>
        <v>12.535142808362023</v>
      </c>
      <c r="L44" s="46">
        <f t="shared" si="5"/>
        <v>103.57863422156103</v>
      </c>
      <c r="M44" s="46">
        <v>795160</v>
      </c>
      <c r="N44" s="46">
        <f>SUM(M44/M16)*100</f>
        <v>3.0563432805623596</v>
      </c>
      <c r="O44" s="46">
        <f t="shared" si="6"/>
        <v>103.5782672693405</v>
      </c>
      <c r="P44" s="60"/>
      <c r="Q44" s="46">
        <f>SUM(P44/P16)*100</f>
        <v>0</v>
      </c>
      <c r="R44" s="48"/>
    </row>
    <row r="45" spans="1:18" ht="116.25" customHeight="1">
      <c r="A45" s="44" t="s">
        <v>59</v>
      </c>
      <c r="B45" s="45" t="s">
        <v>60</v>
      </c>
      <c r="C45" s="60">
        <f>SUM(D45:F45)</f>
        <v>-624650</v>
      </c>
      <c r="D45" s="60">
        <v>-541040</v>
      </c>
      <c r="E45" s="60">
        <v>-83610</v>
      </c>
      <c r="F45" s="60"/>
      <c r="G45" s="60">
        <f>SUM(J45+M45+P45)</f>
        <v>-761894.34</v>
      </c>
      <c r="H45" s="46">
        <f>SUM(G45/G16)*100</f>
        <v>-1.0442113127749568</v>
      </c>
      <c r="I45" s="60">
        <f t="shared" si="4"/>
        <v>121.97139838309452</v>
      </c>
      <c r="J45" s="60">
        <v>-659911.71</v>
      </c>
      <c r="K45" s="46">
        <f>SUM(J45/J16)*100</f>
        <v>-1.6076849461543548</v>
      </c>
      <c r="L45" s="46">
        <f t="shared" si="5"/>
        <v>121.97096517817536</v>
      </c>
      <c r="M45" s="46">
        <v>-101982.63</v>
      </c>
      <c r="N45" s="46">
        <f>SUM(M45/M16)*100</f>
        <v>-0.3919889405082969</v>
      </c>
      <c r="O45" s="46">
        <f t="shared" si="6"/>
        <v>121.97420165052029</v>
      </c>
      <c r="P45" s="60"/>
      <c r="Q45" s="46">
        <f>SUM(P45/P16)*100</f>
        <v>0</v>
      </c>
      <c r="R45" s="48"/>
    </row>
    <row r="46" spans="1:18" ht="60.75" customHeight="1">
      <c r="A46" s="194" t="s">
        <v>61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</row>
    <row r="47" spans="1:18" ht="30" customHeight="1">
      <c r="A47" s="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36"/>
    </row>
    <row r="48" spans="1:18" s="17" customFormat="1" ht="30.75" customHeight="1">
      <c r="A48" s="188" t="s">
        <v>7</v>
      </c>
      <c r="B48" s="188" t="s">
        <v>8</v>
      </c>
      <c r="C48" s="189" t="s">
        <v>9</v>
      </c>
      <c r="D48" s="189"/>
      <c r="E48" s="189"/>
      <c r="F48" s="189"/>
      <c r="G48" s="189" t="s">
        <v>10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</row>
    <row r="49" spans="1:18" ht="96.75" customHeight="1">
      <c r="A49" s="188"/>
      <c r="B49" s="188"/>
      <c r="C49" s="18" t="s">
        <v>11</v>
      </c>
      <c r="D49" s="19" t="s">
        <v>12</v>
      </c>
      <c r="E49" s="19" t="s">
        <v>30</v>
      </c>
      <c r="F49" s="19" t="s">
        <v>14</v>
      </c>
      <c r="G49" s="18" t="s">
        <v>11</v>
      </c>
      <c r="H49" s="18" t="s">
        <v>31</v>
      </c>
      <c r="I49" s="20" t="s">
        <v>16</v>
      </c>
      <c r="J49" s="19" t="s">
        <v>12</v>
      </c>
      <c r="K49" s="18" t="s">
        <v>31</v>
      </c>
      <c r="L49" s="20" t="s">
        <v>16</v>
      </c>
      <c r="M49" s="19" t="s">
        <v>32</v>
      </c>
      <c r="N49" s="18" t="s">
        <v>31</v>
      </c>
      <c r="O49" s="20" t="s">
        <v>16</v>
      </c>
      <c r="P49" s="19" t="s">
        <v>17</v>
      </c>
      <c r="Q49" s="18" t="s">
        <v>31</v>
      </c>
      <c r="R49" s="20" t="s">
        <v>16</v>
      </c>
    </row>
    <row r="50" spans="1:18" ht="22.5" customHeight="1">
      <c r="A50" s="44" t="s">
        <v>62</v>
      </c>
      <c r="B50" s="45" t="s">
        <v>63</v>
      </c>
      <c r="C50" s="25">
        <f aca="true" t="shared" si="7" ref="C50:C62">SUM(D50:F50)</f>
        <v>2907067.5999999996</v>
      </c>
      <c r="D50" s="25">
        <f>SUM(D55,D58,D61,D51)</f>
        <v>2547272.07</v>
      </c>
      <c r="E50" s="25">
        <f>SUM(E55,E58,E61)</f>
        <v>0</v>
      </c>
      <c r="F50" s="25">
        <f>SUM(F55,F58,F61,F51)</f>
        <v>359795.53</v>
      </c>
      <c r="G50" s="24">
        <f aca="true" t="shared" si="8" ref="G50:G62">SUM(J50,P50)</f>
        <v>3105723.3200000003</v>
      </c>
      <c r="H50" s="26">
        <f>SUM(G50/G16)*100</f>
        <v>4.256536969539632</v>
      </c>
      <c r="I50" s="26">
        <f aca="true" t="shared" si="9" ref="I50:I56">SUM(G50/C50)*100</f>
        <v>106.83354318970774</v>
      </c>
      <c r="J50" s="24">
        <f>SUM(J55,J58,J61+J51)</f>
        <v>2761270.12</v>
      </c>
      <c r="K50" s="26">
        <f>SUM(J50/J16)*100</f>
        <v>6.727039900822231</v>
      </c>
      <c r="L50" s="26">
        <f aca="true" t="shared" si="10" ref="L50:L59">SUM(J50/D50)*100</f>
        <v>108.4010676566638</v>
      </c>
      <c r="M50" s="26"/>
      <c r="N50" s="26"/>
      <c r="O50" s="26"/>
      <c r="P50" s="24">
        <f>SUM(P51+P55+P58+P61)</f>
        <v>344453.2</v>
      </c>
      <c r="Q50" s="26">
        <f>SUM(P50/P16)*100</f>
        <v>5.838607577932703</v>
      </c>
      <c r="R50" s="28">
        <f>SUM(P50/F50)*100</f>
        <v>95.73581973072316</v>
      </c>
    </row>
    <row r="51" spans="1:18" ht="39" customHeight="1">
      <c r="A51" s="44" t="s">
        <v>64</v>
      </c>
      <c r="B51" s="45" t="s">
        <v>65</v>
      </c>
      <c r="C51" s="25">
        <f t="shared" si="7"/>
        <v>955609.43</v>
      </c>
      <c r="D51" s="25">
        <f>SUM(D52:D54)</f>
        <v>955609.43</v>
      </c>
      <c r="E51" s="25">
        <f>SUM(E52:E54)</f>
        <v>0</v>
      </c>
      <c r="F51" s="25">
        <f>SUM(F52:F54)</f>
        <v>0</v>
      </c>
      <c r="G51" s="24">
        <f t="shared" si="8"/>
        <v>1015146.42</v>
      </c>
      <c r="H51" s="26">
        <f>SUM(G51/G17)*100</f>
        <v>9.840681008276194</v>
      </c>
      <c r="I51" s="26">
        <f t="shared" si="9"/>
        <v>106.23026396882669</v>
      </c>
      <c r="J51" s="24">
        <f>SUM(J52:J54)</f>
        <v>1015146.42</v>
      </c>
      <c r="K51" s="26">
        <f>SUM(J51/J16)*100</f>
        <v>2.4731120736992014</v>
      </c>
      <c r="L51" s="26">
        <f t="shared" si="10"/>
        <v>106.23026396882669</v>
      </c>
      <c r="M51" s="26"/>
      <c r="N51" s="26"/>
      <c r="O51" s="26"/>
      <c r="P51" s="24"/>
      <c r="Q51" s="26"/>
      <c r="R51" s="28"/>
    </row>
    <row r="52" spans="1:18" ht="64.5" customHeight="1">
      <c r="A52" s="49" t="s">
        <v>66</v>
      </c>
      <c r="B52" s="63" t="s">
        <v>67</v>
      </c>
      <c r="C52" s="25">
        <f t="shared" si="7"/>
        <v>506416.26</v>
      </c>
      <c r="D52" s="25">
        <v>506416.26</v>
      </c>
      <c r="E52" s="25"/>
      <c r="F52" s="25"/>
      <c r="G52" s="24">
        <f t="shared" si="8"/>
        <v>539167.42</v>
      </c>
      <c r="H52" s="26">
        <f>SUM(G52/G16)*100</f>
        <v>0.7389538022341611</v>
      </c>
      <c r="I52" s="26">
        <f t="shared" si="9"/>
        <v>106.46724100051605</v>
      </c>
      <c r="J52" s="24">
        <v>539167.42</v>
      </c>
      <c r="K52" s="26">
        <f>SUM(J52/J16)*100</f>
        <v>1.3135262360943443</v>
      </c>
      <c r="L52" s="26">
        <f t="shared" si="10"/>
        <v>106.46724100051605</v>
      </c>
      <c r="M52" s="26"/>
      <c r="N52" s="26"/>
      <c r="O52" s="26"/>
      <c r="P52" s="24"/>
      <c r="Q52" s="26"/>
      <c r="R52" s="28"/>
    </row>
    <row r="53" spans="1:18" ht="66.75" customHeight="1">
      <c r="A53" s="49" t="s">
        <v>68</v>
      </c>
      <c r="B53" s="63" t="s">
        <v>69</v>
      </c>
      <c r="C53" s="25">
        <f t="shared" si="7"/>
        <v>449202.27</v>
      </c>
      <c r="D53" s="25">
        <v>449202.27</v>
      </c>
      <c r="E53" s="25"/>
      <c r="F53" s="25"/>
      <c r="G53" s="24">
        <f t="shared" si="8"/>
        <v>475958.27</v>
      </c>
      <c r="H53" s="26">
        <f>SUM(G53/G16)*100</f>
        <v>0.6523227485097178</v>
      </c>
      <c r="I53" s="26">
        <f t="shared" si="9"/>
        <v>105.95633677452254</v>
      </c>
      <c r="J53" s="24">
        <v>475958.27</v>
      </c>
      <c r="K53" s="26">
        <f>SUM(J53/J16)*100</f>
        <v>1.1595353349263493</v>
      </c>
      <c r="L53" s="26">
        <f t="shared" si="10"/>
        <v>105.95633677452254</v>
      </c>
      <c r="M53" s="26"/>
      <c r="N53" s="26"/>
      <c r="O53" s="26"/>
      <c r="P53" s="24"/>
      <c r="Q53" s="26"/>
      <c r="R53" s="28"/>
    </row>
    <row r="54" spans="1:18" ht="66.75" customHeight="1">
      <c r="A54" s="64" t="s">
        <v>70</v>
      </c>
      <c r="B54" s="63" t="s">
        <v>71</v>
      </c>
      <c r="C54" s="25">
        <f t="shared" si="7"/>
        <v>-9.1</v>
      </c>
      <c r="D54" s="25">
        <v>-9.1</v>
      </c>
      <c r="E54" s="25"/>
      <c r="F54" s="25"/>
      <c r="G54" s="24">
        <f t="shared" si="8"/>
        <v>20.73</v>
      </c>
      <c r="H54" s="26">
        <f>SUM(G54/G16)*100</f>
        <v>2.8411420557114073E-05</v>
      </c>
      <c r="I54" s="26">
        <f t="shared" si="9"/>
        <v>-227.80219780219784</v>
      </c>
      <c r="J54" s="24">
        <v>20.73</v>
      </c>
      <c r="K54" s="26">
        <f>SUM(J54/J16)*100</f>
        <v>5.050267850797764E-05</v>
      </c>
      <c r="L54" s="26">
        <f t="shared" si="10"/>
        <v>-227.80219780219784</v>
      </c>
      <c r="M54" s="26"/>
      <c r="N54" s="26"/>
      <c r="O54" s="26"/>
      <c r="P54" s="24"/>
      <c r="Q54" s="26"/>
      <c r="R54" s="28"/>
    </row>
    <row r="55" spans="1:18" ht="45" customHeight="1">
      <c r="A55" s="44" t="s">
        <v>72</v>
      </c>
      <c r="B55" s="45" t="s">
        <v>73</v>
      </c>
      <c r="C55" s="25">
        <f t="shared" si="7"/>
        <v>428243.29</v>
      </c>
      <c r="D55" s="25">
        <f>SUM(D56:D57)</f>
        <v>428243.29</v>
      </c>
      <c r="E55" s="25"/>
      <c r="F55" s="25"/>
      <c r="G55" s="25">
        <f t="shared" si="8"/>
        <v>430185.35</v>
      </c>
      <c r="H55" s="46">
        <f>SUM(G55/G16)*100</f>
        <v>0.5895888517298269</v>
      </c>
      <c r="I55" s="46">
        <f t="shared" si="9"/>
        <v>100.45349455446227</v>
      </c>
      <c r="J55" s="25">
        <f>SUM(J56:J57)</f>
        <v>430185.35</v>
      </c>
      <c r="K55" s="46">
        <f>SUM(J55/J16)*100</f>
        <v>1.0480227896715792</v>
      </c>
      <c r="L55" s="46">
        <f t="shared" si="10"/>
        <v>100.45349455446227</v>
      </c>
      <c r="M55" s="46"/>
      <c r="N55" s="46"/>
      <c r="O55" s="46"/>
      <c r="P55" s="25"/>
      <c r="Q55" s="46">
        <f>SUM(P55/P16)*100</f>
        <v>0</v>
      </c>
      <c r="R55" s="48"/>
    </row>
    <row r="56" spans="1:18" ht="45" customHeight="1">
      <c r="A56" s="44" t="s">
        <v>72</v>
      </c>
      <c r="B56" s="45" t="s">
        <v>74</v>
      </c>
      <c r="C56" s="25">
        <f t="shared" si="7"/>
        <v>429270.3</v>
      </c>
      <c r="D56" s="25">
        <v>429270.3</v>
      </c>
      <c r="E56" s="25"/>
      <c r="F56" s="25"/>
      <c r="G56" s="25">
        <f t="shared" si="8"/>
        <v>431212.36</v>
      </c>
      <c r="H56" s="46">
        <f>SUM(G56/G16)*100</f>
        <v>0.5909964162752375</v>
      </c>
      <c r="I56" s="46">
        <f t="shared" si="9"/>
        <v>100.45240958901654</v>
      </c>
      <c r="J56" s="25">
        <v>431212.36</v>
      </c>
      <c r="K56" s="46">
        <f>SUM(J56/J16)*100</f>
        <v>1.0505248039433823</v>
      </c>
      <c r="L56" s="46">
        <f t="shared" si="10"/>
        <v>100.45240958901654</v>
      </c>
      <c r="M56" s="46"/>
      <c r="N56" s="46"/>
      <c r="O56" s="46"/>
      <c r="P56" s="25"/>
      <c r="Q56" s="46">
        <f>SUM(P56/P16)*100</f>
        <v>0</v>
      </c>
      <c r="R56" s="48"/>
    </row>
    <row r="57" spans="1:18" ht="67.5" customHeight="1">
      <c r="A57" s="44" t="s">
        <v>75</v>
      </c>
      <c r="B57" s="45" t="s">
        <v>76</v>
      </c>
      <c r="C57" s="25">
        <f t="shared" si="7"/>
        <v>-1027.01</v>
      </c>
      <c r="D57" s="25">
        <v>-1027.01</v>
      </c>
      <c r="E57" s="25"/>
      <c r="F57" s="25"/>
      <c r="G57" s="25">
        <f t="shared" si="8"/>
        <v>-1027.01</v>
      </c>
      <c r="H57" s="46">
        <f>SUM(G57/G16)*100</f>
        <v>-0.001407564545410599</v>
      </c>
      <c r="I57" s="46"/>
      <c r="J57" s="25">
        <v>-1027.01</v>
      </c>
      <c r="K57" s="46">
        <f>SUM(J57/J16)*100</f>
        <v>-0.002502014271803093</v>
      </c>
      <c r="L57" s="46">
        <f t="shared" si="10"/>
        <v>100</v>
      </c>
      <c r="M57" s="46"/>
      <c r="N57" s="46"/>
      <c r="O57" s="46"/>
      <c r="P57" s="25">
        <v>0</v>
      </c>
      <c r="Q57" s="46">
        <f>SUM(P57/P16)*100</f>
        <v>0</v>
      </c>
      <c r="R57" s="48"/>
    </row>
    <row r="58" spans="1:18" ht="33.75" customHeight="1">
      <c r="A58" s="44" t="s">
        <v>77</v>
      </c>
      <c r="B58" s="45" t="s">
        <v>78</v>
      </c>
      <c r="C58" s="25">
        <f t="shared" si="7"/>
        <v>1163514.88</v>
      </c>
      <c r="D58" s="25">
        <f>SUM(D59:D60)</f>
        <v>803719.35</v>
      </c>
      <c r="E58" s="25"/>
      <c r="F58" s="25">
        <f>SUM(F59:F60)</f>
        <v>359795.53</v>
      </c>
      <c r="G58" s="25">
        <f t="shared" si="8"/>
        <v>1148177.35</v>
      </c>
      <c r="H58" s="46">
        <f>SUM(G58/G16)*100</f>
        <v>1.573629983839979</v>
      </c>
      <c r="I58" s="46">
        <f>SUM(G58/C58)*100</f>
        <v>98.68179339485545</v>
      </c>
      <c r="J58" s="25">
        <f>SUM(J59:J60)</f>
        <v>803724.15</v>
      </c>
      <c r="K58" s="46">
        <f>SUM(J58/J16)*100</f>
        <v>1.9580425642328796</v>
      </c>
      <c r="L58" s="46">
        <f t="shared" si="10"/>
        <v>100.00059722339645</v>
      </c>
      <c r="M58" s="46"/>
      <c r="N58" s="46"/>
      <c r="O58" s="46"/>
      <c r="P58" s="25">
        <f>SUM(P59:P60)</f>
        <v>344453.2</v>
      </c>
      <c r="Q58" s="46">
        <f>SUM(P58/P16)*100</f>
        <v>5.838607577932703</v>
      </c>
      <c r="R58" s="48">
        <f>SUM(P58/F58)*100</f>
        <v>95.73581973072316</v>
      </c>
    </row>
    <row r="59" spans="1:18" ht="33.75" customHeight="1">
      <c r="A59" s="44" t="s">
        <v>77</v>
      </c>
      <c r="B59" s="45" t="s">
        <v>79</v>
      </c>
      <c r="C59" s="25">
        <f t="shared" si="7"/>
        <v>1163514.88</v>
      </c>
      <c r="D59" s="25">
        <v>803719.35</v>
      </c>
      <c r="E59" s="25"/>
      <c r="F59" s="25">
        <v>359795.53</v>
      </c>
      <c r="G59" s="25">
        <f t="shared" si="8"/>
        <v>1148177.35</v>
      </c>
      <c r="H59" s="25">
        <f>SUM(G59/G16)*100</f>
        <v>1.573629983839979</v>
      </c>
      <c r="I59" s="46">
        <f>SUM(G59/C59)*100</f>
        <v>98.68179339485545</v>
      </c>
      <c r="J59" s="25">
        <v>803724.15</v>
      </c>
      <c r="K59" s="46">
        <f>SUM(J59/J16)*100</f>
        <v>1.9580425642328796</v>
      </c>
      <c r="L59" s="46">
        <f t="shared" si="10"/>
        <v>100.00059722339645</v>
      </c>
      <c r="M59" s="46"/>
      <c r="N59" s="46"/>
      <c r="O59" s="46"/>
      <c r="P59" s="25">
        <v>344453.2</v>
      </c>
      <c r="Q59" s="46">
        <f>SUM(P59/P16)*100</f>
        <v>5.838607577932703</v>
      </c>
      <c r="R59" s="48">
        <f>SUM(P59/F59)*100</f>
        <v>95.73581973072316</v>
      </c>
    </row>
    <row r="60" spans="1:18" ht="56.25" customHeight="1">
      <c r="A60" s="44" t="s">
        <v>80</v>
      </c>
      <c r="B60" s="45" t="s">
        <v>81</v>
      </c>
      <c r="C60" s="25">
        <f t="shared" si="7"/>
        <v>0</v>
      </c>
      <c r="D60" s="25"/>
      <c r="E60" s="25"/>
      <c r="F60" s="25">
        <v>0</v>
      </c>
      <c r="G60" s="25">
        <f t="shared" si="8"/>
        <v>0</v>
      </c>
      <c r="H60" s="46">
        <f>SUM(G60/G16)*100</f>
        <v>0</v>
      </c>
      <c r="I60" s="46"/>
      <c r="J60" s="25"/>
      <c r="K60" s="46">
        <f>SUM(J60/J16)*100</f>
        <v>0</v>
      </c>
      <c r="L60" s="46"/>
      <c r="M60" s="46"/>
      <c r="N60" s="46"/>
      <c r="O60" s="46"/>
      <c r="P60" s="25"/>
      <c r="Q60" s="46">
        <f>SUM(P60/P16)*100</f>
        <v>0</v>
      </c>
      <c r="R60" s="65"/>
    </row>
    <row r="61" spans="1:18" ht="41.25" customHeight="1">
      <c r="A61" s="44" t="s">
        <v>82</v>
      </c>
      <c r="B61" s="45" t="s">
        <v>83</v>
      </c>
      <c r="C61" s="25">
        <f t="shared" si="7"/>
        <v>359700</v>
      </c>
      <c r="D61" s="25">
        <f>SUM(D62)</f>
        <v>359700</v>
      </c>
      <c r="E61" s="25">
        <f>SUM(E62)</f>
        <v>0</v>
      </c>
      <c r="F61" s="25">
        <f>SUM(F62)</f>
        <v>0</v>
      </c>
      <c r="G61" s="25">
        <f t="shared" si="8"/>
        <v>512214.2</v>
      </c>
      <c r="H61" s="46">
        <f>SUM(G61/G16)*100</f>
        <v>0.7020131718053902</v>
      </c>
      <c r="I61" s="46">
        <f>SUM(G61/C61)*100</f>
        <v>142.40038921323327</v>
      </c>
      <c r="J61" s="25">
        <f>SUM(J62)</f>
        <v>512214.2</v>
      </c>
      <c r="K61" s="46">
        <f>SUM(J61/J16)*100</f>
        <v>1.2478624732185701</v>
      </c>
      <c r="L61" s="46">
        <f>SUM(J61/D61)*100</f>
        <v>142.40038921323327</v>
      </c>
      <c r="M61" s="46"/>
      <c r="N61" s="46"/>
      <c r="O61" s="46"/>
      <c r="P61" s="25"/>
      <c r="Q61" s="46"/>
      <c r="R61" s="48"/>
    </row>
    <row r="62" spans="1:18" ht="61.5" customHeight="1">
      <c r="A62" s="44" t="s">
        <v>84</v>
      </c>
      <c r="B62" s="45" t="s">
        <v>85</v>
      </c>
      <c r="C62" s="25">
        <f t="shared" si="7"/>
        <v>359700</v>
      </c>
      <c r="D62" s="25">
        <v>359700</v>
      </c>
      <c r="E62" s="25"/>
      <c r="F62" s="25"/>
      <c r="G62" s="25">
        <f t="shared" si="8"/>
        <v>512214.2</v>
      </c>
      <c r="H62" s="46">
        <f>SUM(G62/G16)*100</f>
        <v>0.7020131718053902</v>
      </c>
      <c r="I62" s="46">
        <f>SUM(G62/C62)*100</f>
        <v>142.40038921323327</v>
      </c>
      <c r="J62" s="25">
        <v>512214.2</v>
      </c>
      <c r="K62" s="46">
        <f>SUM(J62/J16)*100</f>
        <v>1.2478624732185701</v>
      </c>
      <c r="L62" s="46">
        <f>SUM(J62/D62)*100</f>
        <v>142.40038921323327</v>
      </c>
      <c r="M62" s="46"/>
      <c r="N62" s="46"/>
      <c r="O62" s="46"/>
      <c r="P62" s="25"/>
      <c r="Q62" s="46"/>
      <c r="R62" s="48"/>
    </row>
    <row r="63" spans="1:18" ht="15" customHeight="1">
      <c r="A63" s="33"/>
      <c r="B63" s="34"/>
      <c r="C63" s="35"/>
      <c r="D63" s="35"/>
      <c r="E63" s="35"/>
      <c r="F63" s="35"/>
      <c r="G63" s="35"/>
      <c r="H63" s="66"/>
      <c r="I63" s="35"/>
      <c r="J63" s="35"/>
      <c r="K63" s="35"/>
      <c r="L63" s="35"/>
      <c r="M63" s="35"/>
      <c r="N63" s="35"/>
      <c r="O63" s="35"/>
      <c r="P63" s="35"/>
      <c r="Q63" s="67"/>
      <c r="R63" s="67"/>
    </row>
    <row r="64" spans="1:18" ht="39.75" customHeight="1">
      <c r="A64" s="195" t="s">
        <v>86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</row>
    <row r="65" spans="1:18" ht="62.25" customHeight="1">
      <c r="A65" s="187" t="s">
        <v>87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  <row r="66" spans="1:18" s="17" customFormat="1" ht="69" customHeight="1">
      <c r="A66" s="187" t="s">
        <v>88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</row>
    <row r="67" spans="1:18" s="17" customFormat="1" ht="80.25" customHeight="1">
      <c r="A67" s="187" t="s">
        <v>89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</row>
    <row r="68" spans="1:18" ht="19.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ht="29.25" customHeight="1">
      <c r="A69" s="197" t="s">
        <v>7</v>
      </c>
      <c r="B69" s="197" t="s">
        <v>8</v>
      </c>
      <c r="C69" s="198" t="s">
        <v>9</v>
      </c>
      <c r="D69" s="198"/>
      <c r="E69" s="198"/>
      <c r="F69" s="198"/>
      <c r="G69" s="198" t="s">
        <v>10</v>
      </c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</row>
    <row r="70" spans="1:18" ht="66.75" customHeight="1">
      <c r="A70" s="197"/>
      <c r="B70" s="197"/>
      <c r="C70" s="68" t="s">
        <v>11</v>
      </c>
      <c r="D70" s="69" t="s">
        <v>12</v>
      </c>
      <c r="E70" s="69" t="s">
        <v>13</v>
      </c>
      <c r="F70" s="69" t="s">
        <v>17</v>
      </c>
      <c r="G70" s="68" t="s">
        <v>11</v>
      </c>
      <c r="H70" s="68" t="s">
        <v>31</v>
      </c>
      <c r="I70" s="70" t="s">
        <v>16</v>
      </c>
      <c r="J70" s="69" t="s">
        <v>12</v>
      </c>
      <c r="K70" s="68" t="s">
        <v>31</v>
      </c>
      <c r="L70" s="70" t="s">
        <v>16</v>
      </c>
      <c r="M70" s="69" t="s">
        <v>13</v>
      </c>
      <c r="N70" s="68" t="s">
        <v>31</v>
      </c>
      <c r="O70" s="70" t="s">
        <v>16</v>
      </c>
      <c r="P70" s="69" t="s">
        <v>14</v>
      </c>
      <c r="Q70" s="68" t="s">
        <v>31</v>
      </c>
      <c r="R70" s="70" t="s">
        <v>16</v>
      </c>
    </row>
    <row r="71" spans="1:18" ht="16.5" customHeight="1">
      <c r="A71" s="71" t="s">
        <v>90</v>
      </c>
      <c r="B71" s="45" t="s">
        <v>91</v>
      </c>
      <c r="C71" s="25">
        <f>SUM(C72,C76)</f>
        <v>5898980.37</v>
      </c>
      <c r="D71" s="25">
        <f>SUM(D72,D76)</f>
        <v>0</v>
      </c>
      <c r="E71" s="25">
        <f>SUM(E72,E76)</f>
        <v>1630000</v>
      </c>
      <c r="F71" s="25">
        <f>SUM(F72,F76)</f>
        <v>4268980.37</v>
      </c>
      <c r="G71" s="25">
        <f aca="true" t="shared" si="11" ref="G71:G82">SUM(J71+M71+P71)</f>
        <v>5980178.09</v>
      </c>
      <c r="H71" s="46">
        <f>SUM(G71/G16)*100</f>
        <v>8.196109730893832</v>
      </c>
      <c r="I71" s="46">
        <f aca="true" t="shared" si="12" ref="I71:I82">SUM(G71/C71)*100</f>
        <v>101.37647042212483</v>
      </c>
      <c r="J71" s="25">
        <f>SUM(J72,J76)</f>
        <v>-4962.56</v>
      </c>
      <c r="K71" s="25">
        <f>SUM(J71/J16)*100</f>
        <v>-0.012089849119949326</v>
      </c>
      <c r="L71" s="72" t="e">
        <f>SUM(J71/D71)*100</f>
        <v>#DIV/0!</v>
      </c>
      <c r="M71" s="25">
        <f>SUM(M72,M76)</f>
        <v>1684956.3399999999</v>
      </c>
      <c r="N71" s="46">
        <f>SUM(M71/M16)*100</f>
        <v>6.476438688817278</v>
      </c>
      <c r="O71" s="46">
        <f>SUM(M71/E71)*100</f>
        <v>103.37155460122698</v>
      </c>
      <c r="P71" s="25">
        <f>SUM(P72,P76)</f>
        <v>4300184.3100000005</v>
      </c>
      <c r="Q71" s="46">
        <f>SUM(P71/P16)*100</f>
        <v>72.88969502641669</v>
      </c>
      <c r="R71" s="73">
        <f>SUM(P71/F71)*100</f>
        <v>100.73094597059486</v>
      </c>
    </row>
    <row r="72" spans="1:18" ht="22.5" customHeight="1">
      <c r="A72" s="74" t="s">
        <v>92</v>
      </c>
      <c r="B72" s="50" t="s">
        <v>93</v>
      </c>
      <c r="C72" s="25">
        <f aca="true" t="shared" si="13" ref="C72:C82">SUM(D72:F72)</f>
        <v>594000</v>
      </c>
      <c r="D72" s="25">
        <f>SUM(D74:D75)</f>
        <v>0</v>
      </c>
      <c r="E72" s="25">
        <f>SUM(E74:E75)</f>
        <v>350000</v>
      </c>
      <c r="F72" s="25">
        <f>SUM(F74:F75)</f>
        <v>244000</v>
      </c>
      <c r="G72" s="25">
        <f t="shared" si="11"/>
        <v>699708.09</v>
      </c>
      <c r="H72" s="46">
        <f>SUM(G72/G16)*100</f>
        <v>0.9589821906514725</v>
      </c>
      <c r="I72" s="46">
        <f t="shared" si="12"/>
        <v>117.79597474747474</v>
      </c>
      <c r="J72" s="25">
        <f>SUM(J73:J75)</f>
        <v>-4962.56</v>
      </c>
      <c r="K72" s="25">
        <f>SUM(J72/J16)*100</f>
        <v>-0.012089849119949326</v>
      </c>
      <c r="L72" s="72" t="e">
        <f>SUM(J71/D71)*100</f>
        <v>#DIV/0!</v>
      </c>
      <c r="M72" s="25">
        <f>SUM(M74:M75)</f>
        <v>441855.23</v>
      </c>
      <c r="N72" s="46">
        <f>SUM(M72/M16)*100</f>
        <v>1.6983516062073494</v>
      </c>
      <c r="O72" s="46">
        <f>SUM(M72/E72)*100</f>
        <v>126.24435142857142</v>
      </c>
      <c r="P72" s="25">
        <f>SUM(P74:P75)</f>
        <v>262815.42</v>
      </c>
      <c r="Q72" s="46">
        <f>SUM(P72/P16)*100</f>
        <v>4.454817382476244</v>
      </c>
      <c r="R72" s="73">
        <f>SUM(P72/F72)*100</f>
        <v>107.71123770491802</v>
      </c>
    </row>
    <row r="73" spans="1:18" ht="75.75" customHeight="1">
      <c r="A73" s="49" t="s">
        <v>94</v>
      </c>
      <c r="B73" s="63" t="s">
        <v>95</v>
      </c>
      <c r="C73" s="25">
        <f t="shared" si="13"/>
        <v>0</v>
      </c>
      <c r="D73" s="25"/>
      <c r="E73" s="25"/>
      <c r="F73" s="25"/>
      <c r="G73" s="25">
        <f t="shared" si="11"/>
        <v>-4962.56</v>
      </c>
      <c r="H73" s="46">
        <f>SUM(G73/G16)*100</f>
        <v>-0.006801417231061844</v>
      </c>
      <c r="I73" s="46" t="e">
        <f t="shared" si="12"/>
        <v>#DIV/0!</v>
      </c>
      <c r="J73" s="25">
        <v>-4962.56</v>
      </c>
      <c r="K73" s="25">
        <f>SUM(J73/J16)*100</f>
        <v>-0.012089849119949326</v>
      </c>
      <c r="L73" s="72" t="e">
        <f>SUM(J71/D71)*100</f>
        <v>#DIV/0!</v>
      </c>
      <c r="M73" s="25"/>
      <c r="N73" s="46"/>
      <c r="O73" s="46"/>
      <c r="P73" s="25"/>
      <c r="Q73" s="46"/>
      <c r="R73" s="73"/>
    </row>
    <row r="74" spans="1:18" ht="78.75" customHeight="1">
      <c r="A74" s="44" t="s">
        <v>96</v>
      </c>
      <c r="B74" s="45" t="s">
        <v>97</v>
      </c>
      <c r="C74" s="25">
        <f t="shared" si="13"/>
        <v>244000</v>
      </c>
      <c r="D74" s="25"/>
      <c r="E74" s="25"/>
      <c r="F74" s="25">
        <v>244000</v>
      </c>
      <c r="G74" s="75">
        <f t="shared" si="11"/>
        <v>262815.42</v>
      </c>
      <c r="H74" s="46">
        <f>SUM(G74/G17)*100</f>
        <v>2.5476942649082392</v>
      </c>
      <c r="I74" s="46">
        <f t="shared" si="12"/>
        <v>107.71123770491802</v>
      </c>
      <c r="J74" s="25"/>
      <c r="K74" s="25">
        <f>SUM(J74/J16)*100</f>
        <v>0</v>
      </c>
      <c r="L74" s="46"/>
      <c r="M74" s="46"/>
      <c r="N74" s="46"/>
      <c r="O74" s="46"/>
      <c r="P74" s="25">
        <v>262815.42</v>
      </c>
      <c r="Q74" s="46">
        <f>SUM(P74/P16)*100</f>
        <v>4.454817382476244</v>
      </c>
      <c r="R74" s="76">
        <f>SUM(P74/F74)*100</f>
        <v>107.71123770491802</v>
      </c>
    </row>
    <row r="75" spans="1:18" ht="72.75" customHeight="1">
      <c r="A75" s="44" t="s">
        <v>98</v>
      </c>
      <c r="B75" s="45" t="s">
        <v>99</v>
      </c>
      <c r="C75" s="25">
        <f t="shared" si="13"/>
        <v>350000</v>
      </c>
      <c r="D75" s="25"/>
      <c r="E75" s="25">
        <v>350000</v>
      </c>
      <c r="F75" s="25"/>
      <c r="G75" s="75">
        <f t="shared" si="11"/>
        <v>441855.23</v>
      </c>
      <c r="H75" s="46">
        <f>SUM(G75/G17)*100</f>
        <v>4.283280012225733</v>
      </c>
      <c r="I75" s="46">
        <f t="shared" si="12"/>
        <v>126.24435142857142</v>
      </c>
      <c r="J75" s="25"/>
      <c r="K75" s="25"/>
      <c r="L75" s="46"/>
      <c r="M75" s="25">
        <v>441855.23</v>
      </c>
      <c r="N75" s="46">
        <f>SUM(M75/M16)*100</f>
        <v>1.6983516062073494</v>
      </c>
      <c r="O75" s="46">
        <f>SUM(M75/E75)*100</f>
        <v>126.24435142857142</v>
      </c>
      <c r="P75" s="25"/>
      <c r="Q75" s="46">
        <f>SUM(P75/P17)*100</f>
        <v>0</v>
      </c>
      <c r="R75" s="76"/>
    </row>
    <row r="76" spans="1:18" ht="12.75" customHeight="1">
      <c r="A76" s="44" t="s">
        <v>100</v>
      </c>
      <c r="B76" s="45" t="s">
        <v>101</v>
      </c>
      <c r="C76" s="25">
        <f t="shared" si="13"/>
        <v>5304980.37</v>
      </c>
      <c r="D76" s="25">
        <f>SUM(D77,D80)</f>
        <v>0</v>
      </c>
      <c r="E76" s="25">
        <f>SUM(E77,E80)</f>
        <v>1280000</v>
      </c>
      <c r="F76" s="25">
        <f>SUM(F77,F80)</f>
        <v>4024980.37</v>
      </c>
      <c r="G76" s="75">
        <f t="shared" si="11"/>
        <v>5280470</v>
      </c>
      <c r="H76" s="46">
        <f>SUM(G76/G16)*100</f>
        <v>7.23712754024236</v>
      </c>
      <c r="I76" s="46">
        <f t="shared" si="12"/>
        <v>99.53797435069491</v>
      </c>
      <c r="J76" s="25"/>
      <c r="K76" s="46">
        <f>SUM(J76/J14)*100</f>
        <v>0</v>
      </c>
      <c r="L76" s="25"/>
      <c r="M76" s="25">
        <f>SUM(M77,M80)</f>
        <v>1243101.1099999999</v>
      </c>
      <c r="N76" s="46">
        <f>SUM(M76/M16)*100</f>
        <v>4.778087082609928</v>
      </c>
      <c r="O76" s="46">
        <f>SUM(M76/E76)*100</f>
        <v>97.11727421875</v>
      </c>
      <c r="P76" s="25">
        <f>SUM(P77,P80)</f>
        <v>4037368.89</v>
      </c>
      <c r="Q76" s="46">
        <f>SUM(P76/P16)*100</f>
        <v>68.43487764394044</v>
      </c>
      <c r="R76" s="76">
        <f>SUM(P76/F76)*100</f>
        <v>100.30779081787173</v>
      </c>
    </row>
    <row r="77" spans="1:18" s="17" customFormat="1" ht="22.5" customHeight="1">
      <c r="A77" s="77" t="s">
        <v>102</v>
      </c>
      <c r="B77" s="30" t="s">
        <v>103</v>
      </c>
      <c r="C77" s="24">
        <f t="shared" si="13"/>
        <v>2259406.8600000003</v>
      </c>
      <c r="D77" s="24">
        <f>SUM(D78:D79)</f>
        <v>0</v>
      </c>
      <c r="E77" s="24">
        <f>SUM(E78:E79)</f>
        <v>580000</v>
      </c>
      <c r="F77" s="24">
        <f>SUM(F78,F79)</f>
        <v>1679406.86</v>
      </c>
      <c r="G77" s="75">
        <f t="shared" si="11"/>
        <v>2120434.2800000003</v>
      </c>
      <c r="H77" s="26">
        <f>SUM(G77/G16)*100</f>
        <v>2.9061529229523098</v>
      </c>
      <c r="I77" s="26">
        <f t="shared" si="12"/>
        <v>93.84915649941861</v>
      </c>
      <c r="J77" s="24"/>
      <c r="K77" s="26">
        <f>SUM(J77/J14)*100</f>
        <v>0</v>
      </c>
      <c r="L77" s="24"/>
      <c r="M77" s="24">
        <f>SUM(M78:M79)</f>
        <v>514916.99</v>
      </c>
      <c r="N77" s="46">
        <f>SUM(M77/M16)*100</f>
        <v>1.9791778792116002</v>
      </c>
      <c r="O77" s="46">
        <f>SUM(M77/E77)*100</f>
        <v>88.77879137931033</v>
      </c>
      <c r="P77" s="24">
        <f>SUM(P78:P79)</f>
        <v>1605517.29</v>
      </c>
      <c r="Q77" s="26">
        <f>SUM(P77/P16)*100</f>
        <v>27.21410460374872</v>
      </c>
      <c r="R77" s="78">
        <f>SUM(P77/F77)*100</f>
        <v>95.60025793868675</v>
      </c>
    </row>
    <row r="78" spans="1:18" s="17" customFormat="1" ht="56.25" customHeight="1">
      <c r="A78" s="77" t="s">
        <v>104</v>
      </c>
      <c r="B78" s="30" t="s">
        <v>105</v>
      </c>
      <c r="C78" s="24">
        <f t="shared" si="13"/>
        <v>1679406.86</v>
      </c>
      <c r="D78" s="24"/>
      <c r="E78" s="24"/>
      <c r="F78" s="24">
        <v>1679406.86</v>
      </c>
      <c r="G78" s="75">
        <f t="shared" si="11"/>
        <v>1605517.29</v>
      </c>
      <c r="H78" s="26">
        <f>SUM(G78/G16)*100</f>
        <v>2.200435452865802</v>
      </c>
      <c r="I78" s="26">
        <f t="shared" si="12"/>
        <v>95.60025793868675</v>
      </c>
      <c r="J78" s="24"/>
      <c r="K78" s="26">
        <f>SUM(J78/J14)*100</f>
        <v>0</v>
      </c>
      <c r="L78" s="24"/>
      <c r="M78" s="24"/>
      <c r="N78" s="46"/>
      <c r="O78" s="46"/>
      <c r="P78" s="24">
        <v>1605517.29</v>
      </c>
      <c r="Q78" s="26">
        <f>SUM(P78/P16)*100</f>
        <v>27.21410460374872</v>
      </c>
      <c r="R78" s="78">
        <f>SUM(P78/F78)*100</f>
        <v>95.60025793868675</v>
      </c>
    </row>
    <row r="79" spans="1:18" s="17" customFormat="1" ht="56.25" customHeight="1">
      <c r="A79" s="77" t="s">
        <v>106</v>
      </c>
      <c r="B79" s="30" t="s">
        <v>107</v>
      </c>
      <c r="C79" s="24">
        <f t="shared" si="13"/>
        <v>580000</v>
      </c>
      <c r="D79" s="24"/>
      <c r="E79" s="24">
        <v>580000</v>
      </c>
      <c r="F79" s="24"/>
      <c r="G79" s="75">
        <f t="shared" si="11"/>
        <v>514916.99</v>
      </c>
      <c r="H79" s="26">
        <f>SUM(G79/G16)*100</f>
        <v>0.7057174700865075</v>
      </c>
      <c r="I79" s="26">
        <f t="shared" si="12"/>
        <v>88.77879137931033</v>
      </c>
      <c r="J79" s="24"/>
      <c r="K79" s="26">
        <f>SUM(J79/J14)*100</f>
        <v>0</v>
      </c>
      <c r="L79" s="24"/>
      <c r="M79" s="24">
        <v>514916.99</v>
      </c>
      <c r="N79" s="46">
        <f>SUM(M79/M16)*100</f>
        <v>1.9791778792116002</v>
      </c>
      <c r="O79" s="46">
        <f>SUM(M79/E79)*100</f>
        <v>88.77879137931033</v>
      </c>
      <c r="P79" s="24"/>
      <c r="Q79" s="26">
        <f>SUM(P79/P16)*100</f>
        <v>0</v>
      </c>
      <c r="R79" s="78"/>
    </row>
    <row r="80" spans="1:18" s="17" customFormat="1" ht="22.5" customHeight="1">
      <c r="A80" s="77" t="s">
        <v>108</v>
      </c>
      <c r="B80" s="30" t="s">
        <v>109</v>
      </c>
      <c r="C80" s="24">
        <f t="shared" si="13"/>
        <v>3045573.51</v>
      </c>
      <c r="D80" s="24">
        <f>SUM(D81:D82)</f>
        <v>0</v>
      </c>
      <c r="E80" s="24">
        <f>SUM(E81:E82)</f>
        <v>700000</v>
      </c>
      <c r="F80" s="24">
        <f>SUM(F81:F82)</f>
        <v>2345573.51</v>
      </c>
      <c r="G80" s="75">
        <f t="shared" si="11"/>
        <v>3160035.72</v>
      </c>
      <c r="H80" s="26">
        <f>SUM(G80/G17)*100</f>
        <v>30.632924357136957</v>
      </c>
      <c r="I80" s="26">
        <f t="shared" si="12"/>
        <v>103.75831381590919</v>
      </c>
      <c r="J80" s="24">
        <f>SUM(J81:J82)</f>
        <v>0</v>
      </c>
      <c r="K80" s="26"/>
      <c r="L80" s="24"/>
      <c r="M80" s="24">
        <f>SUM(M81:M82)</f>
        <v>728184.12</v>
      </c>
      <c r="N80" s="46">
        <f>SUM(M80/M16)*100</f>
        <v>2.798909203398329</v>
      </c>
      <c r="O80" s="46">
        <f>SUM(M80/E80)*100</f>
        <v>104.02630285714285</v>
      </c>
      <c r="P80" s="24">
        <f>SUM(P81:P82)</f>
        <v>2431851.6</v>
      </c>
      <c r="Q80" s="26">
        <f>SUM(P80/P17)*100</f>
        <v>346.08322241130355</v>
      </c>
      <c r="R80" s="78">
        <f>SUM(P80/F80)*100</f>
        <v>103.67833664697213</v>
      </c>
    </row>
    <row r="81" spans="1:18" s="17" customFormat="1" ht="67.5" customHeight="1">
      <c r="A81" s="77" t="s">
        <v>110</v>
      </c>
      <c r="B81" s="30" t="s">
        <v>111</v>
      </c>
      <c r="C81" s="24">
        <f t="shared" si="13"/>
        <v>2345573.51</v>
      </c>
      <c r="D81" s="24"/>
      <c r="E81" s="24"/>
      <c r="F81" s="24">
        <v>2345573.51</v>
      </c>
      <c r="G81" s="75">
        <f t="shared" si="11"/>
        <v>2431851.6</v>
      </c>
      <c r="H81" s="26">
        <f>SUM(G81/G17)*100</f>
        <v>23.574013938862212</v>
      </c>
      <c r="I81" s="26">
        <f t="shared" si="12"/>
        <v>103.67833664697213</v>
      </c>
      <c r="J81" s="24"/>
      <c r="K81" s="26">
        <f>SUM(J81/J16)*100</f>
        <v>0</v>
      </c>
      <c r="L81" s="24"/>
      <c r="M81" s="24"/>
      <c r="N81" s="46"/>
      <c r="O81" s="46"/>
      <c r="P81" s="24">
        <v>2431851.6</v>
      </c>
      <c r="Q81" s="26">
        <f>SUM(P81/P17)*100</f>
        <v>346.08322241130355</v>
      </c>
      <c r="R81" s="78">
        <f>SUM(P81/F81)*100</f>
        <v>103.67833664697213</v>
      </c>
    </row>
    <row r="82" spans="1:18" s="17" customFormat="1" ht="67.5" customHeight="1">
      <c r="A82" s="77" t="s">
        <v>112</v>
      </c>
      <c r="B82" s="30" t="s">
        <v>113</v>
      </c>
      <c r="C82" s="24">
        <f t="shared" si="13"/>
        <v>700000</v>
      </c>
      <c r="D82" s="24"/>
      <c r="E82" s="24">
        <v>700000</v>
      </c>
      <c r="F82" s="24"/>
      <c r="G82" s="75">
        <f t="shared" si="11"/>
        <v>728184.12</v>
      </c>
      <c r="H82" s="26">
        <f>SUM(G82/G16)*100</f>
        <v>0.9980099023797404</v>
      </c>
      <c r="I82" s="26">
        <f t="shared" si="12"/>
        <v>104.02630285714285</v>
      </c>
      <c r="J82" s="24"/>
      <c r="K82" s="26">
        <f>SUM(J82/J14)*100</f>
        <v>0</v>
      </c>
      <c r="L82" s="24"/>
      <c r="M82" s="24">
        <v>728184.12</v>
      </c>
      <c r="N82" s="46">
        <f>SUM(M82/M16)*100</f>
        <v>2.798909203398329</v>
      </c>
      <c r="O82" s="46">
        <f>SUM(M82/E82)*100</f>
        <v>104.02630285714285</v>
      </c>
      <c r="P82" s="24"/>
      <c r="Q82" s="26">
        <f>SUM(P82/P16)*100</f>
        <v>0</v>
      </c>
      <c r="R82" s="78"/>
    </row>
    <row r="83" spans="1:18" ht="14.25" customHeight="1">
      <c r="A83" s="33"/>
      <c r="B83" s="34"/>
      <c r="C83" s="35"/>
      <c r="D83" s="35"/>
      <c r="E83" s="35"/>
      <c r="F83" s="35"/>
      <c r="G83" s="35"/>
      <c r="H83" s="66"/>
      <c r="I83" s="35"/>
      <c r="J83" s="35"/>
      <c r="K83" s="35"/>
      <c r="L83" s="35"/>
      <c r="M83" s="35"/>
      <c r="N83" s="35"/>
      <c r="O83" s="35"/>
      <c r="P83" s="35"/>
      <c r="Q83" s="67"/>
      <c r="R83" s="67"/>
    </row>
    <row r="84" spans="1:18" ht="40.5" customHeight="1">
      <c r="A84" s="191" t="s">
        <v>114</v>
      </c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</row>
    <row r="85" spans="1:18" s="17" customFormat="1" ht="19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1:18" s="17" customFormat="1" ht="19.5" customHeight="1">
      <c r="A86" s="197" t="s">
        <v>7</v>
      </c>
      <c r="B86" s="197" t="s">
        <v>8</v>
      </c>
      <c r="C86" s="198" t="s">
        <v>9</v>
      </c>
      <c r="D86" s="198"/>
      <c r="E86" s="198"/>
      <c r="F86" s="198"/>
      <c r="G86" s="198" t="s">
        <v>10</v>
      </c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</row>
    <row r="87" spans="1:18" s="17" customFormat="1" ht="71.25" customHeight="1">
      <c r="A87" s="197"/>
      <c r="B87" s="197"/>
      <c r="C87" s="68" t="s">
        <v>11</v>
      </c>
      <c r="D87" s="69" t="s">
        <v>12</v>
      </c>
      <c r="E87" s="69" t="s">
        <v>13</v>
      </c>
      <c r="F87" s="69" t="s">
        <v>17</v>
      </c>
      <c r="G87" s="68" t="s">
        <v>11</v>
      </c>
      <c r="H87" s="68" t="s">
        <v>31</v>
      </c>
      <c r="I87" s="70" t="s">
        <v>16</v>
      </c>
      <c r="J87" s="69" t="s">
        <v>12</v>
      </c>
      <c r="K87" s="68" t="s">
        <v>31</v>
      </c>
      <c r="L87" s="70" t="s">
        <v>16</v>
      </c>
      <c r="M87" s="69" t="s">
        <v>13</v>
      </c>
      <c r="N87" s="68" t="s">
        <v>31</v>
      </c>
      <c r="O87" s="70" t="s">
        <v>16</v>
      </c>
      <c r="P87" s="69" t="s">
        <v>14</v>
      </c>
      <c r="Q87" s="68" t="s">
        <v>31</v>
      </c>
      <c r="R87" s="70" t="s">
        <v>16</v>
      </c>
    </row>
    <row r="88" spans="1:18" s="17" customFormat="1" ht="57" customHeight="1">
      <c r="A88" s="44" t="s">
        <v>115</v>
      </c>
      <c r="B88" s="45" t="s">
        <v>116</v>
      </c>
      <c r="C88" s="25">
        <f>SUM(D88:F88)</f>
        <v>22719.4</v>
      </c>
      <c r="D88" s="25">
        <f>SUM(D89)</f>
        <v>22719.4</v>
      </c>
      <c r="E88" s="25">
        <f>SUM(E89)</f>
        <v>0</v>
      </c>
      <c r="F88" s="25">
        <f>SUM(F89)</f>
        <v>0</v>
      </c>
      <c r="G88" s="25">
        <f>SUM(J88+M88+P88)</f>
        <v>22719.4</v>
      </c>
      <c r="H88" s="46">
        <f>SUM(G88/G16)*100</f>
        <v>0.031137984959252168</v>
      </c>
      <c r="I88" s="26">
        <f>SUM(G88/C88)*100</f>
        <v>100</v>
      </c>
      <c r="J88" s="25">
        <f>SUM(J89)</f>
        <v>22719.4</v>
      </c>
      <c r="K88" s="46">
        <f>SUM(J88/J16)*100</f>
        <v>0.05534927902046056</v>
      </c>
      <c r="L88" s="46">
        <f>SUM(J88/D88)*100</f>
        <v>100</v>
      </c>
      <c r="M88" s="46"/>
      <c r="N88" s="46"/>
      <c r="O88" s="46"/>
      <c r="P88" s="25"/>
      <c r="Q88" s="25"/>
      <c r="R88" s="25"/>
    </row>
    <row r="89" spans="1:18" s="17" customFormat="1" ht="26.25" customHeight="1">
      <c r="A89" s="44" t="s">
        <v>117</v>
      </c>
      <c r="B89" s="45" t="s">
        <v>118</v>
      </c>
      <c r="C89" s="25">
        <f>SUM(D89:F89)</f>
        <v>22719.4</v>
      </c>
      <c r="D89" s="25">
        <f>SUM(D90)</f>
        <v>22719.4</v>
      </c>
      <c r="E89" s="25"/>
      <c r="F89" s="25">
        <f>SUM(F90)</f>
        <v>0</v>
      </c>
      <c r="G89" s="25">
        <f>SUM(J89,P89+M89)</f>
        <v>22719.4</v>
      </c>
      <c r="H89" s="46">
        <f>SUM(G89/G16)*100</f>
        <v>0.031137984959252168</v>
      </c>
      <c r="I89" s="26">
        <f>SUM(G89/C89)*100</f>
        <v>100</v>
      </c>
      <c r="J89" s="25">
        <f>SUM(J90)</f>
        <v>22719.4</v>
      </c>
      <c r="K89" s="46">
        <f>SUM(J89/J16)*100</f>
        <v>0.05534927902046056</v>
      </c>
      <c r="L89" s="46">
        <f>SUM(J89/D89)*100</f>
        <v>100</v>
      </c>
      <c r="M89" s="46"/>
      <c r="N89" s="46"/>
      <c r="O89" s="46"/>
      <c r="P89" s="25">
        <f>SUM(P90)</f>
        <v>0</v>
      </c>
      <c r="Q89" s="25"/>
      <c r="R89" s="25"/>
    </row>
    <row r="90" spans="1:18" s="17" customFormat="1" ht="36.75" customHeight="1">
      <c r="A90" s="44" t="s">
        <v>119</v>
      </c>
      <c r="B90" s="45" t="s">
        <v>120</v>
      </c>
      <c r="C90" s="25">
        <f>SUM(D90:F90)</f>
        <v>22719.4</v>
      </c>
      <c r="D90" s="25">
        <v>22719.4</v>
      </c>
      <c r="E90" s="25"/>
      <c r="F90" s="25"/>
      <c r="G90" s="25">
        <f>SUM(J90,P90)</f>
        <v>22719.4</v>
      </c>
      <c r="H90" s="46">
        <f>SUM(G90/G16)*100</f>
        <v>0.031137984959252168</v>
      </c>
      <c r="I90" s="26">
        <f>SUM(G90/C90)*100</f>
        <v>100</v>
      </c>
      <c r="J90" s="25">
        <v>22719.4</v>
      </c>
      <c r="K90" s="46">
        <f>SUM(J90/J16)*100</f>
        <v>0.05534927902046056</v>
      </c>
      <c r="L90" s="46">
        <f>SUM(J90/D90)*100</f>
        <v>100</v>
      </c>
      <c r="M90" s="46"/>
      <c r="N90" s="46"/>
      <c r="O90" s="46"/>
      <c r="P90" s="25"/>
      <c r="Q90" s="25"/>
      <c r="R90" s="25"/>
    </row>
    <row r="91" spans="1:18" s="17" customFormat="1" ht="14.25" customHeight="1">
      <c r="A91" s="79"/>
      <c r="B91" s="80"/>
      <c r="C91" s="81"/>
      <c r="D91" s="81"/>
      <c r="E91" s="81"/>
      <c r="F91" s="81"/>
      <c r="G91" s="81"/>
      <c r="H91" s="82"/>
      <c r="I91" s="82"/>
      <c r="J91" s="81"/>
      <c r="K91" s="82"/>
      <c r="L91" s="82"/>
      <c r="M91" s="82"/>
      <c r="N91" s="82"/>
      <c r="O91" s="82"/>
      <c r="P91" s="81"/>
      <c r="Q91" s="81"/>
      <c r="R91" s="81"/>
    </row>
    <row r="92" spans="1:18" s="17" customFormat="1" ht="29.25" customHeight="1">
      <c r="A92" s="191" t="s">
        <v>121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</row>
    <row r="93" spans="1:18" s="17" customFormat="1" ht="20.2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s="17" customFormat="1" ht="29.25" customHeight="1">
      <c r="A94" s="197" t="s">
        <v>7</v>
      </c>
      <c r="B94" s="197" t="s">
        <v>8</v>
      </c>
      <c r="C94" s="198" t="s">
        <v>9</v>
      </c>
      <c r="D94" s="198"/>
      <c r="E94" s="198"/>
      <c r="F94" s="198"/>
      <c r="G94" s="198" t="s">
        <v>10</v>
      </c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8" s="17" customFormat="1" ht="86.25" customHeight="1">
      <c r="A95" s="197"/>
      <c r="B95" s="197"/>
      <c r="C95" s="68" t="s">
        <v>11</v>
      </c>
      <c r="D95" s="69" t="s">
        <v>12</v>
      </c>
      <c r="E95" s="69" t="s">
        <v>13</v>
      </c>
      <c r="F95" s="69" t="s">
        <v>17</v>
      </c>
      <c r="G95" s="68" t="s">
        <v>11</v>
      </c>
      <c r="H95" s="68" t="s">
        <v>31</v>
      </c>
      <c r="I95" s="70" t="s">
        <v>16</v>
      </c>
      <c r="J95" s="69" t="s">
        <v>12</v>
      </c>
      <c r="K95" s="68" t="s">
        <v>31</v>
      </c>
      <c r="L95" s="70" t="s">
        <v>16</v>
      </c>
      <c r="M95" s="69" t="s">
        <v>13</v>
      </c>
      <c r="N95" s="68" t="s">
        <v>31</v>
      </c>
      <c r="O95" s="70" t="s">
        <v>16</v>
      </c>
      <c r="P95" s="69" t="s">
        <v>14</v>
      </c>
      <c r="Q95" s="68" t="s">
        <v>31</v>
      </c>
      <c r="R95" s="70" t="s">
        <v>16</v>
      </c>
    </row>
    <row r="96" spans="1:18" ht="27.75" customHeight="1">
      <c r="A96" s="77" t="s">
        <v>122</v>
      </c>
      <c r="B96" s="45" t="s">
        <v>123</v>
      </c>
      <c r="C96" s="25">
        <f>SUM(D96:F96)</f>
        <v>742000</v>
      </c>
      <c r="D96" s="25">
        <f>SUM(D97)</f>
        <v>742000</v>
      </c>
      <c r="E96" s="25"/>
      <c r="F96" s="25">
        <f>SUM(F97)</f>
        <v>0</v>
      </c>
      <c r="G96" s="25">
        <f>SUM(J96,P96)</f>
        <v>774637.54</v>
      </c>
      <c r="H96" s="46">
        <f>SUM(G96/G16)*100</f>
        <v>1.0616764557775338</v>
      </c>
      <c r="I96" s="46">
        <f>SUM(G96/C96)*100</f>
        <v>104.39859029649597</v>
      </c>
      <c r="J96" s="25">
        <f>SUM(J97)</f>
        <v>774637.54</v>
      </c>
      <c r="K96" s="46">
        <f>SUM(J96/J16)*100</f>
        <v>1.8871814106527096</v>
      </c>
      <c r="L96" s="46">
        <f>SUM(J96/D96)*100</f>
        <v>104.39859029649597</v>
      </c>
      <c r="M96" s="46"/>
      <c r="N96" s="46"/>
      <c r="O96" s="46"/>
      <c r="P96" s="25">
        <f>SUM(P97)</f>
        <v>0</v>
      </c>
      <c r="Q96" s="46">
        <f>SUM(P96/P16)*100</f>
        <v>0</v>
      </c>
      <c r="R96" s="28"/>
    </row>
    <row r="97" spans="1:18" ht="45" customHeight="1">
      <c r="A97" s="44" t="s">
        <v>124</v>
      </c>
      <c r="B97" s="45" t="s">
        <v>125</v>
      </c>
      <c r="C97" s="25">
        <f>SUM(D97:F97)</f>
        <v>742000</v>
      </c>
      <c r="D97" s="25">
        <f>SUM(D98)</f>
        <v>742000</v>
      </c>
      <c r="E97" s="25"/>
      <c r="F97" s="25">
        <f>SUM(F98)</f>
        <v>0</v>
      </c>
      <c r="G97" s="25">
        <f>SUM(G98)</f>
        <v>774637.54</v>
      </c>
      <c r="H97" s="46">
        <f>SUM(G97/G16)*100</f>
        <v>1.0616764557775338</v>
      </c>
      <c r="I97" s="46">
        <f>SUM(G97/C97)*100</f>
        <v>104.39859029649597</v>
      </c>
      <c r="J97" s="25">
        <f>SUM(J98)</f>
        <v>774637.54</v>
      </c>
      <c r="K97" s="46">
        <f>SUM(J97/J16)*100</f>
        <v>1.8871814106527096</v>
      </c>
      <c r="L97" s="46">
        <f>SUM(J97/D97)*100</f>
        <v>104.39859029649597</v>
      </c>
      <c r="M97" s="46"/>
      <c r="N97" s="46"/>
      <c r="O97" s="46"/>
      <c r="P97" s="25"/>
      <c r="Q97" s="46">
        <f>SUM(P97/P16)*100</f>
        <v>0</v>
      </c>
      <c r="R97" s="48"/>
    </row>
    <row r="98" spans="1:18" ht="65.25" customHeight="1">
      <c r="A98" s="44" t="s">
        <v>126</v>
      </c>
      <c r="B98" s="45" t="s">
        <v>127</v>
      </c>
      <c r="C98" s="25">
        <f>SUM(D98:F98)</f>
        <v>742000</v>
      </c>
      <c r="D98" s="25">
        <v>742000</v>
      </c>
      <c r="E98" s="25"/>
      <c r="F98" s="25"/>
      <c r="G98" s="25">
        <f>SUM(,J98,P98)</f>
        <v>774637.54</v>
      </c>
      <c r="H98" s="46">
        <f>SUM(G98/G16)*100</f>
        <v>1.0616764557775338</v>
      </c>
      <c r="I98" s="46">
        <f>SUM(G98/C98)*100</f>
        <v>104.39859029649597</v>
      </c>
      <c r="J98" s="25">
        <v>774637.54</v>
      </c>
      <c r="K98" s="46">
        <f>SUM(J98/J16)*100</f>
        <v>1.8871814106527096</v>
      </c>
      <c r="L98" s="46">
        <f>SUM(J98/D98)*100</f>
        <v>104.39859029649597</v>
      </c>
      <c r="M98" s="46"/>
      <c r="N98" s="46"/>
      <c r="O98" s="46"/>
      <c r="P98" s="25"/>
      <c r="Q98" s="46">
        <f>SUM(P98/P16)*100</f>
        <v>0</v>
      </c>
      <c r="R98" s="48"/>
    </row>
    <row r="99" spans="1:18" s="17" customFormat="1" ht="67.5" customHeight="1">
      <c r="A99" s="191" t="s">
        <v>128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</row>
    <row r="100" spans="1:18" s="17" customFormat="1" ht="21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</row>
    <row r="101" spans="1:18" s="17" customFormat="1" ht="21" customHeight="1">
      <c r="A101" s="197" t="s">
        <v>7</v>
      </c>
      <c r="B101" s="199" t="s">
        <v>8</v>
      </c>
      <c r="C101" s="200" t="s">
        <v>9</v>
      </c>
      <c r="D101" s="200"/>
      <c r="E101" s="200"/>
      <c r="F101" s="200"/>
      <c r="G101" s="198" t="s">
        <v>10</v>
      </c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</row>
    <row r="102" spans="1:18" s="17" customFormat="1" ht="74.25" customHeight="1">
      <c r="A102" s="197"/>
      <c r="B102" s="199"/>
      <c r="C102" s="83" t="s">
        <v>11</v>
      </c>
      <c r="D102" s="84" t="s">
        <v>12</v>
      </c>
      <c r="E102" s="84" t="s">
        <v>13</v>
      </c>
      <c r="F102" s="84" t="s">
        <v>17</v>
      </c>
      <c r="G102" s="85" t="s">
        <v>11</v>
      </c>
      <c r="H102" s="86" t="s">
        <v>31</v>
      </c>
      <c r="I102" s="70" t="s">
        <v>16</v>
      </c>
      <c r="J102" s="87" t="s">
        <v>12</v>
      </c>
      <c r="K102" s="83" t="s">
        <v>31</v>
      </c>
      <c r="L102" s="88" t="s">
        <v>16</v>
      </c>
      <c r="M102" s="87" t="s">
        <v>13</v>
      </c>
      <c r="N102" s="83" t="s">
        <v>31</v>
      </c>
      <c r="O102" s="89" t="s">
        <v>16</v>
      </c>
      <c r="P102" s="87" t="s">
        <v>14</v>
      </c>
      <c r="Q102" s="83" t="s">
        <v>31</v>
      </c>
      <c r="R102" s="89" t="s">
        <v>16</v>
      </c>
    </row>
    <row r="103" spans="1:18" s="17" customFormat="1" ht="65.25" customHeight="1">
      <c r="A103" s="90" t="s">
        <v>129</v>
      </c>
      <c r="B103" s="45" t="s">
        <v>130</v>
      </c>
      <c r="C103" s="25">
        <f>SUM(D103:F103)</f>
        <v>-200.05</v>
      </c>
      <c r="D103" s="25">
        <f>SUM(D104+D106)</f>
        <v>-200.05</v>
      </c>
      <c r="E103" s="25">
        <f>SUM(E104)</f>
        <v>0</v>
      </c>
      <c r="F103" s="25">
        <f>SUM(F104)</f>
        <v>0</v>
      </c>
      <c r="G103" s="25">
        <f>SUM(J103+M103+P103)</f>
        <v>-10458.689999999999</v>
      </c>
      <c r="H103" s="46">
        <f>SUM(G103/G16)*100</f>
        <v>-0.014334116742232674</v>
      </c>
      <c r="I103" s="46">
        <f>SUM(G103/C103)*100</f>
        <v>5228.037990502374</v>
      </c>
      <c r="J103" s="25">
        <f>SUM(J104+J106)</f>
        <v>-10458.689999999999</v>
      </c>
      <c r="K103" s="46">
        <f>SUM(J103/J16)*100</f>
        <v>-0.02547958797320794</v>
      </c>
      <c r="L103" s="46">
        <f>SUM(J103/D103)*100</f>
        <v>5228.037990502374</v>
      </c>
      <c r="M103" s="46"/>
      <c r="N103" s="46"/>
      <c r="O103" s="46"/>
      <c r="P103" s="25"/>
      <c r="Q103" s="25"/>
      <c r="R103" s="25"/>
    </row>
    <row r="104" spans="1:18" s="17" customFormat="1" ht="21" customHeight="1">
      <c r="A104" s="91" t="s">
        <v>131</v>
      </c>
      <c r="B104" s="92" t="s">
        <v>132</v>
      </c>
      <c r="C104" s="25">
        <f>SUM(D104:F104)</f>
        <v>-200.05</v>
      </c>
      <c r="D104" s="25">
        <f>SUM(D105)</f>
        <v>-200.05</v>
      </c>
      <c r="E104" s="25"/>
      <c r="F104" s="25"/>
      <c r="G104" s="25">
        <f>SUM(G105)</f>
        <v>-200.05</v>
      </c>
      <c r="H104" s="46">
        <f>SUM(G104/G16)*100</f>
        <v>-0.00027417774637967536</v>
      </c>
      <c r="I104" s="46">
        <f>SUM(G104/C104)*100</f>
        <v>100</v>
      </c>
      <c r="J104" s="25">
        <f>SUM(J105)</f>
        <v>-200.05</v>
      </c>
      <c r="K104" s="46">
        <f>SUM(J104/J16)*100</f>
        <v>-0.0004873642467689787</v>
      </c>
      <c r="L104" s="46">
        <f>SUM(J104/D104)*100</f>
        <v>100</v>
      </c>
      <c r="M104" s="46"/>
      <c r="N104" s="46"/>
      <c r="O104" s="46"/>
      <c r="P104" s="25"/>
      <c r="Q104" s="25"/>
      <c r="R104" s="25"/>
    </row>
    <row r="105" spans="1:18" s="17" customFormat="1" ht="36" customHeight="1">
      <c r="A105" s="93" t="s">
        <v>133</v>
      </c>
      <c r="B105" s="92" t="s">
        <v>134</v>
      </c>
      <c r="C105" s="94">
        <f>SUM(D105:F105)</f>
        <v>-200.05</v>
      </c>
      <c r="D105" s="94">
        <v>-200.05</v>
      </c>
      <c r="E105" s="94"/>
      <c r="F105" s="25"/>
      <c r="G105" s="25">
        <f>SUM(J105+M105+P105)</f>
        <v>-200.05</v>
      </c>
      <c r="H105" s="46">
        <f>SUM(G105/G16)*100</f>
        <v>-0.00027417774637967536</v>
      </c>
      <c r="I105" s="46">
        <f>SUM(G105/C105)*100</f>
        <v>100</v>
      </c>
      <c r="J105" s="25">
        <v>-200.05</v>
      </c>
      <c r="K105" s="46">
        <f>SUM(J105/J16)*100</f>
        <v>-0.0004873642467689787</v>
      </c>
      <c r="L105" s="46">
        <f>SUM(J105/D105)*100</f>
        <v>100</v>
      </c>
      <c r="M105" s="46"/>
      <c r="N105" s="46"/>
      <c r="O105" s="46"/>
      <c r="P105" s="25"/>
      <c r="Q105" s="25"/>
      <c r="R105" s="25"/>
    </row>
    <row r="106" spans="1:18" s="17" customFormat="1" ht="36.75" customHeight="1">
      <c r="A106" s="91" t="s">
        <v>135</v>
      </c>
      <c r="B106" s="95" t="s">
        <v>136</v>
      </c>
      <c r="C106" s="25">
        <f>SUM(D106:F106)</f>
        <v>0</v>
      </c>
      <c r="D106" s="25"/>
      <c r="E106" s="25"/>
      <c r="F106" s="96"/>
      <c r="G106" s="25">
        <f>SUM(G107)</f>
        <v>-10258.64</v>
      </c>
      <c r="H106" s="46">
        <f>SUM(G106/G16)*100</f>
        <v>-0.014059938995853</v>
      </c>
      <c r="I106" s="46" t="e">
        <f>SUM(G106/C106)*100</f>
        <v>#DIV/0!</v>
      </c>
      <c r="J106" s="25">
        <f>SUM(J107)</f>
        <v>-10258.64</v>
      </c>
      <c r="K106" s="46">
        <f>SUM(J106/J16)*100</f>
        <v>-0.024992223726438965</v>
      </c>
      <c r="L106" s="46" t="e">
        <f>SUM(J106/D106)*100</f>
        <v>#DIV/0!</v>
      </c>
      <c r="M106" s="46"/>
      <c r="N106" s="46"/>
      <c r="O106" s="46"/>
      <c r="P106" s="25"/>
      <c r="Q106" s="97"/>
      <c r="R106" s="97"/>
    </row>
    <row r="107" spans="1:18" s="17" customFormat="1" ht="67.5" customHeight="1">
      <c r="A107" s="91" t="s">
        <v>137</v>
      </c>
      <c r="B107" s="95" t="s">
        <v>138</v>
      </c>
      <c r="C107" s="25">
        <f>SUM(D107:F107)</f>
        <v>0</v>
      </c>
      <c r="D107" s="25"/>
      <c r="E107" s="25"/>
      <c r="F107" s="96"/>
      <c r="G107" s="25">
        <f>SUM(J107+M107+P107)</f>
        <v>-10258.64</v>
      </c>
      <c r="H107" s="46">
        <f>SUM(G107/G16)*100</f>
        <v>-0.014059938995853</v>
      </c>
      <c r="I107" s="46" t="e">
        <f>SUM(G107/C107)*100</f>
        <v>#DIV/0!</v>
      </c>
      <c r="J107" s="25">
        <v>-10258.64</v>
      </c>
      <c r="K107" s="46">
        <f>SUM(J107/J16)*100</f>
        <v>-0.024992223726438965</v>
      </c>
      <c r="L107" s="46" t="e">
        <f>SUM(J107/D107)*100</f>
        <v>#DIV/0!</v>
      </c>
      <c r="M107" s="46"/>
      <c r="N107" s="46"/>
      <c r="O107" s="46"/>
      <c r="P107" s="25"/>
      <c r="Q107" s="97"/>
      <c r="R107" s="97"/>
    </row>
    <row r="108" spans="1:18" s="17" customFormat="1" ht="21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1:18" s="17" customFormat="1" ht="25.5" customHeight="1">
      <c r="A109" s="201" t="s">
        <v>139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</row>
    <row r="110" spans="1:18" ht="81" customHeight="1">
      <c r="A110" s="191" t="s">
        <v>140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</row>
    <row r="111" spans="1:18" ht="67.5" customHeight="1">
      <c r="A111" s="202" t="s">
        <v>141</v>
      </c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</row>
    <row r="112" spans="1:18" ht="33" customHeight="1">
      <c r="A112" s="11" t="s">
        <v>142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</row>
    <row r="113" spans="1:18" ht="24" customHeight="1">
      <c r="A113" s="33"/>
      <c r="B113" s="34"/>
      <c r="C113" s="35"/>
      <c r="D113" s="35"/>
      <c r="E113" s="35"/>
      <c r="F113" s="35"/>
      <c r="G113" s="35"/>
      <c r="H113" s="66"/>
      <c r="I113" s="35"/>
      <c r="J113" s="35"/>
      <c r="K113" s="35"/>
      <c r="L113" s="35"/>
      <c r="M113" s="35"/>
      <c r="N113" s="35"/>
      <c r="O113" s="35"/>
      <c r="P113" s="35"/>
      <c r="Q113" s="67"/>
      <c r="R113" s="67"/>
    </row>
    <row r="114" spans="1:18" s="17" customFormat="1" ht="26.25" customHeight="1">
      <c r="A114" s="188" t="s">
        <v>7</v>
      </c>
      <c r="B114" s="188" t="s">
        <v>8</v>
      </c>
      <c r="C114" s="189" t="s">
        <v>9</v>
      </c>
      <c r="D114" s="189"/>
      <c r="E114" s="189"/>
      <c r="F114" s="189"/>
      <c r="G114" s="189" t="s">
        <v>10</v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17" customFormat="1" ht="72" customHeight="1">
      <c r="A115" s="188"/>
      <c r="B115" s="188"/>
      <c r="C115" s="18" t="s">
        <v>11</v>
      </c>
      <c r="D115" s="19" t="s">
        <v>12</v>
      </c>
      <c r="E115" s="19" t="s">
        <v>13</v>
      </c>
      <c r="F115" s="19" t="s">
        <v>17</v>
      </c>
      <c r="G115" s="18" t="s">
        <v>11</v>
      </c>
      <c r="H115" s="18" t="s">
        <v>143</v>
      </c>
      <c r="I115" s="20" t="s">
        <v>16</v>
      </c>
      <c r="J115" s="19" t="s">
        <v>12</v>
      </c>
      <c r="K115" s="18" t="s">
        <v>143</v>
      </c>
      <c r="L115" s="20" t="s">
        <v>16</v>
      </c>
      <c r="M115" s="19" t="s">
        <v>13</v>
      </c>
      <c r="N115" s="18" t="s">
        <v>143</v>
      </c>
      <c r="O115" s="20" t="s">
        <v>16</v>
      </c>
      <c r="P115" s="19" t="s">
        <v>14</v>
      </c>
      <c r="Q115" s="18" t="s">
        <v>143</v>
      </c>
      <c r="R115" s="20" t="s">
        <v>16</v>
      </c>
    </row>
    <row r="116" spans="1:18" s="17" customFormat="1" ht="78.75" customHeight="1">
      <c r="A116" s="77" t="s">
        <v>144</v>
      </c>
      <c r="B116" s="30" t="s">
        <v>145</v>
      </c>
      <c r="C116" s="24">
        <f aca="true" t="shared" si="14" ref="C116:C132">SUM(D116:F116)</f>
        <v>2904153.7</v>
      </c>
      <c r="D116" s="24">
        <f>SUM(D117+D130+D127)</f>
        <v>1346400</v>
      </c>
      <c r="E116" s="24">
        <f>SUM(E117+E130+E127)</f>
        <v>869000</v>
      </c>
      <c r="F116" s="24">
        <f>SUM(F117+F130+F127)</f>
        <v>688753.7</v>
      </c>
      <c r="G116" s="24">
        <f aca="true" t="shared" si="15" ref="G116:G132">SUM(J116+M116+P116)</f>
        <v>3037519.79</v>
      </c>
      <c r="H116" s="26">
        <f>SUM(G116/G17)*100</f>
        <v>29.445272840262877</v>
      </c>
      <c r="I116" s="26">
        <f aca="true" t="shared" si="16" ref="I116:I132">SUM(G116/C116)*100</f>
        <v>104.59225315795098</v>
      </c>
      <c r="J116" s="24">
        <f>SUM(J117+J130+J127)</f>
        <v>1477902.48</v>
      </c>
      <c r="K116" s="26">
        <f>SUM(J116/J17)*100</f>
        <v>18.830837164100714</v>
      </c>
      <c r="L116" s="26">
        <f>SUM(J116/D116)*100</f>
        <v>109.76696969696968</v>
      </c>
      <c r="M116" s="24">
        <f>SUM(M117+M130+M127)</f>
        <v>966872.98</v>
      </c>
      <c r="N116" s="46">
        <f>SUM(M116/M17)*100</f>
        <v>54.78563330621702</v>
      </c>
      <c r="O116" s="46">
        <f>SUM(M116/E116)*100</f>
        <v>111.26271346375142</v>
      </c>
      <c r="P116" s="24">
        <f>SUM(P117+P130+P127)</f>
        <v>592744.3300000001</v>
      </c>
      <c r="Q116" s="26">
        <f>SUM(P116/P17)*100</f>
        <v>84.35501072204781</v>
      </c>
      <c r="R116" s="28">
        <f>SUM(P116/F116)*100</f>
        <v>86.06042043766881</v>
      </c>
    </row>
    <row r="117" spans="1:18" s="17" customFormat="1" ht="129.75" customHeight="1">
      <c r="A117" s="77" t="s">
        <v>146</v>
      </c>
      <c r="B117" s="30" t="s">
        <v>147</v>
      </c>
      <c r="C117" s="24">
        <f t="shared" si="14"/>
        <v>2237753.7</v>
      </c>
      <c r="D117" s="24">
        <f>SUM(D118+D123)</f>
        <v>830000</v>
      </c>
      <c r="E117" s="24">
        <f>SUM(E118+E123+E125)</f>
        <v>719000</v>
      </c>
      <c r="F117" s="24">
        <f>SUM(F118+F123+F121)</f>
        <v>688753.7</v>
      </c>
      <c r="G117" s="24">
        <f t="shared" si="15"/>
        <v>2332231.16</v>
      </c>
      <c r="H117" s="26">
        <f>SUM(G117/G17)*100</f>
        <v>22.60830795534102</v>
      </c>
      <c r="I117" s="26">
        <f t="shared" si="16"/>
        <v>104.22197760191392</v>
      </c>
      <c r="J117" s="24">
        <f>SUM(J118,J123)</f>
        <v>936891.72</v>
      </c>
      <c r="K117" s="26">
        <f>SUM(J117/J17)*100</f>
        <v>11.93749632229742</v>
      </c>
      <c r="L117" s="26">
        <f>SUM(J117/D117)*100</f>
        <v>112.87852048192771</v>
      </c>
      <c r="M117" s="24">
        <f>SUM(M118+M123+M125)</f>
        <v>802595.11</v>
      </c>
      <c r="N117" s="46">
        <f>SUM(M117/M17)*100</f>
        <v>45.47720569233708</v>
      </c>
      <c r="O117" s="46">
        <f>SUM(M117/E117)*100</f>
        <v>111.62657997218359</v>
      </c>
      <c r="P117" s="24">
        <f>SUM(P118,P123+P121)</f>
        <v>592744.3300000001</v>
      </c>
      <c r="Q117" s="26">
        <f>SUM(P117/P17)*100</f>
        <v>84.35501072204781</v>
      </c>
      <c r="R117" s="28">
        <f>SUM(P117/F117)*100</f>
        <v>86.06042043766881</v>
      </c>
    </row>
    <row r="118" spans="1:18" ht="104.25" customHeight="1">
      <c r="A118" s="44" t="s">
        <v>148</v>
      </c>
      <c r="B118" s="45" t="s">
        <v>149</v>
      </c>
      <c r="C118" s="25">
        <f t="shared" si="14"/>
        <v>1010000</v>
      </c>
      <c r="D118" s="25">
        <f>SUM(D119:D120)</f>
        <v>830000</v>
      </c>
      <c r="E118" s="25">
        <f>SUM(E119:E120)</f>
        <v>180000</v>
      </c>
      <c r="F118" s="25">
        <f>SUM(F119:F120)</f>
        <v>0</v>
      </c>
      <c r="G118" s="24">
        <f t="shared" si="15"/>
        <v>1200474.0699999998</v>
      </c>
      <c r="H118" s="46">
        <f>SUM(G118/G17)*100</f>
        <v>11.637220157439971</v>
      </c>
      <c r="I118" s="46">
        <f t="shared" si="16"/>
        <v>118.85881881188116</v>
      </c>
      <c r="J118" s="25">
        <f>SUM(J119:J120)</f>
        <v>936891.72</v>
      </c>
      <c r="K118" s="46">
        <f>SUM(J118/J17)*100</f>
        <v>11.93749632229742</v>
      </c>
      <c r="L118" s="46">
        <f>SUM(J118/D118)*100</f>
        <v>112.87852048192771</v>
      </c>
      <c r="M118" s="25">
        <f>SUM(M119:M120)</f>
        <v>263582.35</v>
      </c>
      <c r="N118" s="46">
        <f>SUM(M118/M17)*100</f>
        <v>14.935287542207407</v>
      </c>
      <c r="O118" s="46">
        <f>SUM(M118/E118)*100</f>
        <v>146.43463888888888</v>
      </c>
      <c r="P118" s="25">
        <f>SUM(P119:P120)</f>
        <v>0</v>
      </c>
      <c r="Q118" s="46">
        <f>SUM(P118/P17)*100</f>
        <v>0</v>
      </c>
      <c r="R118" s="28"/>
    </row>
    <row r="119" spans="1:18" ht="123.75" customHeight="1">
      <c r="A119" s="44" t="s">
        <v>150</v>
      </c>
      <c r="B119" s="45" t="s">
        <v>151</v>
      </c>
      <c r="C119" s="25">
        <f t="shared" si="14"/>
        <v>650000</v>
      </c>
      <c r="D119" s="25">
        <v>650000</v>
      </c>
      <c r="E119" s="25"/>
      <c r="F119" s="25"/>
      <c r="G119" s="24">
        <f t="shared" si="15"/>
        <v>673309.38</v>
      </c>
      <c r="H119" s="46">
        <f>SUM(G119/G17)*100</f>
        <v>6.5269627099312615</v>
      </c>
      <c r="I119" s="46">
        <f t="shared" si="16"/>
        <v>103.58605846153846</v>
      </c>
      <c r="J119" s="25">
        <v>673309.38</v>
      </c>
      <c r="K119" s="46">
        <f>SUM(J119/J17)*100</f>
        <v>8.57903648408629</v>
      </c>
      <c r="L119" s="46">
        <f>SUM(J119/D119)*100</f>
        <v>103.58605846153846</v>
      </c>
      <c r="M119" s="46"/>
      <c r="N119" s="46"/>
      <c r="O119" s="46"/>
      <c r="P119" s="25"/>
      <c r="Q119" s="46">
        <f>SUM(P119/P17)*100</f>
        <v>0</v>
      </c>
      <c r="R119" s="48"/>
    </row>
    <row r="120" spans="1:18" ht="125.25" customHeight="1">
      <c r="A120" s="44" t="s">
        <v>152</v>
      </c>
      <c r="B120" s="45" t="s">
        <v>153</v>
      </c>
      <c r="C120" s="25">
        <f t="shared" si="14"/>
        <v>360000</v>
      </c>
      <c r="D120" s="25">
        <v>180000</v>
      </c>
      <c r="E120" s="25">
        <v>180000</v>
      </c>
      <c r="F120" s="25"/>
      <c r="G120" s="24">
        <f t="shared" si="15"/>
        <v>527164.69</v>
      </c>
      <c r="H120" s="46">
        <f>SUM(G120/G17)*100</f>
        <v>5.110257447508712</v>
      </c>
      <c r="I120" s="46">
        <f t="shared" si="16"/>
        <v>146.4346361111111</v>
      </c>
      <c r="J120" s="25">
        <v>263582.34</v>
      </c>
      <c r="K120" s="46">
        <f>SUM(J120/J17)*100</f>
        <v>3.3584598382111315</v>
      </c>
      <c r="L120" s="46">
        <f>SUM(J120/D120)*100</f>
        <v>146.43463333333335</v>
      </c>
      <c r="M120" s="46">
        <v>263582.35</v>
      </c>
      <c r="N120" s="46">
        <f>SUM(M120/M17)*100</f>
        <v>14.935287542207407</v>
      </c>
      <c r="O120" s="46">
        <f>SUM(M120/E120)*100</f>
        <v>146.43463888888888</v>
      </c>
      <c r="P120" s="25"/>
      <c r="Q120" s="46">
        <f>SUM(P120/P17)*100</f>
        <v>0</v>
      </c>
      <c r="R120" s="48"/>
    </row>
    <row r="121" spans="1:18" ht="125.25" customHeight="1">
      <c r="A121" s="44" t="s">
        <v>154</v>
      </c>
      <c r="B121" s="45" t="s">
        <v>155</v>
      </c>
      <c r="C121" s="25">
        <f t="shared" si="14"/>
        <v>146753.7</v>
      </c>
      <c r="D121" s="25">
        <f>SUM(D122)</f>
        <v>0</v>
      </c>
      <c r="E121" s="25">
        <f>SUM(E122)</f>
        <v>0</v>
      </c>
      <c r="F121" s="25">
        <f>SUM(F122)</f>
        <v>146753.7</v>
      </c>
      <c r="G121" s="24">
        <f t="shared" si="15"/>
        <v>146753.7</v>
      </c>
      <c r="H121" s="46">
        <f>SUM(G121/G17)*100</f>
        <v>1.4226089163416071</v>
      </c>
      <c r="I121" s="46">
        <f t="shared" si="16"/>
        <v>100</v>
      </c>
      <c r="J121" s="25"/>
      <c r="K121" s="46"/>
      <c r="L121" s="46"/>
      <c r="M121" s="46"/>
      <c r="N121" s="46"/>
      <c r="O121" s="46"/>
      <c r="P121" s="25">
        <f>SUM(P122)</f>
        <v>146753.7</v>
      </c>
      <c r="Q121" s="46">
        <f>SUM(P121/P17)*100</f>
        <v>20.88490654478329</v>
      </c>
      <c r="R121" s="48">
        <f>SUM(P121/F121)*100</f>
        <v>100</v>
      </c>
    </row>
    <row r="122" spans="1:18" ht="125.25" customHeight="1">
      <c r="A122" s="44" t="s">
        <v>154</v>
      </c>
      <c r="B122" s="45" t="s">
        <v>156</v>
      </c>
      <c r="C122" s="25">
        <f t="shared" si="14"/>
        <v>146753.7</v>
      </c>
      <c r="D122" s="25"/>
      <c r="E122" s="25"/>
      <c r="F122" s="25">
        <v>146753.7</v>
      </c>
      <c r="G122" s="24">
        <f t="shared" si="15"/>
        <v>146753.7</v>
      </c>
      <c r="H122" s="46">
        <f>SUM(G122/G17)*100</f>
        <v>1.4226089163416071</v>
      </c>
      <c r="I122" s="46">
        <f t="shared" si="16"/>
        <v>100</v>
      </c>
      <c r="J122" s="25"/>
      <c r="K122" s="46"/>
      <c r="L122" s="46"/>
      <c r="M122" s="46"/>
      <c r="N122" s="46"/>
      <c r="O122" s="46"/>
      <c r="P122" s="25">
        <v>146753.7</v>
      </c>
      <c r="Q122" s="46">
        <f>SUM(P122/P17)*100</f>
        <v>20.88490654478329</v>
      </c>
      <c r="R122" s="48">
        <f>SUM(P122/F122)*100</f>
        <v>100</v>
      </c>
    </row>
    <row r="123" spans="1:18" ht="121.5" customHeight="1">
      <c r="A123" s="44" t="s">
        <v>157</v>
      </c>
      <c r="B123" s="45" t="s">
        <v>158</v>
      </c>
      <c r="C123" s="25">
        <f t="shared" si="14"/>
        <v>542000</v>
      </c>
      <c r="D123" s="25">
        <f>SUM(D124)</f>
        <v>0</v>
      </c>
      <c r="E123" s="25">
        <f>SUM(E124)</f>
        <v>0</v>
      </c>
      <c r="F123" s="25">
        <f>SUM(F124)</f>
        <v>542000</v>
      </c>
      <c r="G123" s="24">
        <f t="shared" si="15"/>
        <v>445990.63</v>
      </c>
      <c r="H123" s="46">
        <f>SUM(G123/G17)*100</f>
        <v>4.323367975341069</v>
      </c>
      <c r="I123" s="46">
        <f t="shared" si="16"/>
        <v>82.28609409594097</v>
      </c>
      <c r="J123" s="25">
        <f>SUM(J124)</f>
        <v>0</v>
      </c>
      <c r="K123" s="46"/>
      <c r="L123" s="46"/>
      <c r="M123" s="25">
        <f>SUM(M124)</f>
        <v>0</v>
      </c>
      <c r="N123" s="46"/>
      <c r="O123" s="46"/>
      <c r="P123" s="25">
        <f>SUM(P124)</f>
        <v>445990.63</v>
      </c>
      <c r="Q123" s="46">
        <f>SUM(P123/P17)*100</f>
        <v>63.47010417726451</v>
      </c>
      <c r="R123" s="48">
        <f>SUM(P123/F123)*100</f>
        <v>82.28609409594097</v>
      </c>
    </row>
    <row r="124" spans="1:18" ht="87.75" customHeight="1">
      <c r="A124" s="44" t="s">
        <v>159</v>
      </c>
      <c r="B124" s="45" t="s">
        <v>160</v>
      </c>
      <c r="C124" s="25">
        <f t="shared" si="14"/>
        <v>542000</v>
      </c>
      <c r="D124" s="25"/>
      <c r="E124" s="25"/>
      <c r="F124" s="25">
        <v>542000</v>
      </c>
      <c r="G124" s="24">
        <f t="shared" si="15"/>
        <v>445990.63</v>
      </c>
      <c r="H124" s="46">
        <f>SUM(G124/G17)*100</f>
        <v>4.323367975341069</v>
      </c>
      <c r="I124" s="46">
        <f t="shared" si="16"/>
        <v>82.28609409594097</v>
      </c>
      <c r="J124" s="25"/>
      <c r="K124" s="46"/>
      <c r="L124" s="46"/>
      <c r="M124" s="46"/>
      <c r="N124" s="46"/>
      <c r="O124" s="46"/>
      <c r="P124" s="25">
        <v>445990.63</v>
      </c>
      <c r="Q124" s="46">
        <f>SUM(P124/P17)*100</f>
        <v>63.47010417726451</v>
      </c>
      <c r="R124" s="48">
        <f>SUM(P124/F124)*100</f>
        <v>82.28609409594097</v>
      </c>
    </row>
    <row r="125" spans="1:18" ht="75" customHeight="1">
      <c r="A125" s="44" t="s">
        <v>161</v>
      </c>
      <c r="B125" s="45" t="s">
        <v>162</v>
      </c>
      <c r="C125" s="25">
        <f t="shared" si="14"/>
        <v>539000</v>
      </c>
      <c r="D125" s="25">
        <f>SUM(D126)</f>
        <v>0</v>
      </c>
      <c r="E125" s="25">
        <f>SUM(E126)</f>
        <v>539000</v>
      </c>
      <c r="F125" s="25">
        <f>SUM(F126)</f>
        <v>0</v>
      </c>
      <c r="G125" s="24">
        <f t="shared" si="15"/>
        <v>539012.76</v>
      </c>
      <c r="H125" s="46">
        <f>SUM(G125/G17)*100</f>
        <v>5.22511090621837</v>
      </c>
      <c r="I125" s="46">
        <f t="shared" si="16"/>
        <v>100.00236734693877</v>
      </c>
      <c r="J125" s="25">
        <f>SUM(J126)</f>
        <v>0</v>
      </c>
      <c r="K125" s="46"/>
      <c r="L125" s="46"/>
      <c r="M125" s="46">
        <f>SUM(M126)</f>
        <v>539012.76</v>
      </c>
      <c r="N125" s="46">
        <f>SUM(M125/M17)*100</f>
        <v>30.54191815012967</v>
      </c>
      <c r="O125" s="46">
        <f>SUM(M125/E125)*100</f>
        <v>100.00236734693877</v>
      </c>
      <c r="P125" s="25">
        <f>SUM(P126)</f>
        <v>0</v>
      </c>
      <c r="Q125" s="46"/>
      <c r="R125" s="48"/>
    </row>
    <row r="126" spans="1:18" ht="56.25" customHeight="1">
      <c r="A126" s="44" t="s">
        <v>163</v>
      </c>
      <c r="B126" s="45" t="s">
        <v>164</v>
      </c>
      <c r="C126" s="25">
        <f t="shared" si="14"/>
        <v>539000</v>
      </c>
      <c r="D126" s="25"/>
      <c r="E126" s="25">
        <v>539000</v>
      </c>
      <c r="F126" s="25"/>
      <c r="G126" s="24">
        <f t="shared" si="15"/>
        <v>539012.76</v>
      </c>
      <c r="H126" s="46">
        <f>SUM(G126/G17)*100</f>
        <v>5.22511090621837</v>
      </c>
      <c r="I126" s="46">
        <f t="shared" si="16"/>
        <v>100.00236734693877</v>
      </c>
      <c r="J126" s="25"/>
      <c r="K126" s="46"/>
      <c r="L126" s="46"/>
      <c r="M126" s="25">
        <v>539012.76</v>
      </c>
      <c r="N126" s="46">
        <f>SUM(M126/M17)*100</f>
        <v>30.54191815012967</v>
      </c>
      <c r="O126" s="46">
        <f>SUM(M126/E126)*100</f>
        <v>100.00236734693877</v>
      </c>
      <c r="P126" s="25"/>
      <c r="Q126" s="46"/>
      <c r="R126" s="48"/>
    </row>
    <row r="127" spans="1:18" ht="45" customHeight="1">
      <c r="A127" s="100" t="s">
        <v>165</v>
      </c>
      <c r="B127" s="45" t="s">
        <v>166</v>
      </c>
      <c r="C127" s="25">
        <f t="shared" si="14"/>
        <v>38400</v>
      </c>
      <c r="D127" s="25">
        <f>SUM(D128)</f>
        <v>38400</v>
      </c>
      <c r="E127" s="25">
        <f>SUM(E128)</f>
        <v>0</v>
      </c>
      <c r="F127" s="25">
        <f>SUM(F128)</f>
        <v>0</v>
      </c>
      <c r="G127" s="24">
        <f t="shared" si="15"/>
        <v>38400</v>
      </c>
      <c r="H127" s="46"/>
      <c r="I127" s="46">
        <f t="shared" si="16"/>
        <v>100</v>
      </c>
      <c r="J127" s="25">
        <f>SUM(J128)</f>
        <v>38400</v>
      </c>
      <c r="K127" s="46">
        <f>SUM(J127/J17)*100</f>
        <v>0.4892773081356947</v>
      </c>
      <c r="L127" s="46">
        <f>SUM(J127/D127)*100</f>
        <v>100</v>
      </c>
      <c r="M127" s="25">
        <f>SUM(M128)</f>
        <v>0</v>
      </c>
      <c r="N127" s="46"/>
      <c r="O127" s="46"/>
      <c r="P127" s="25">
        <f>SUM(P128)</f>
        <v>0</v>
      </c>
      <c r="Q127" s="46"/>
      <c r="R127" s="48"/>
    </row>
    <row r="128" spans="1:18" ht="78.75" customHeight="1">
      <c r="A128" s="100" t="s">
        <v>167</v>
      </c>
      <c r="B128" s="45" t="s">
        <v>168</v>
      </c>
      <c r="C128" s="25">
        <f t="shared" si="14"/>
        <v>38400</v>
      </c>
      <c r="D128" s="25">
        <f>SUM(D129)</f>
        <v>38400</v>
      </c>
      <c r="E128" s="25">
        <f>SUM(E129)</f>
        <v>0</v>
      </c>
      <c r="F128" s="25">
        <f>SUM(F129)</f>
        <v>0</v>
      </c>
      <c r="G128" s="24">
        <f t="shared" si="15"/>
        <v>38400</v>
      </c>
      <c r="H128" s="46">
        <f>SUM(G128/G17)*100</f>
        <v>0.3722439869490017</v>
      </c>
      <c r="I128" s="46">
        <f t="shared" si="16"/>
        <v>100</v>
      </c>
      <c r="J128" s="25">
        <f>SUM(J129)</f>
        <v>38400</v>
      </c>
      <c r="K128" s="46">
        <f>SUM(J128/J17)*100</f>
        <v>0.4892773081356947</v>
      </c>
      <c r="L128" s="46">
        <f>SUM(J128/D128)*100</f>
        <v>100</v>
      </c>
      <c r="M128" s="25"/>
      <c r="N128" s="46"/>
      <c r="O128" s="46"/>
      <c r="P128" s="25"/>
      <c r="Q128" s="46"/>
      <c r="R128" s="48"/>
    </row>
    <row r="129" spans="1:18" ht="74.25" customHeight="1">
      <c r="A129" s="100" t="s">
        <v>169</v>
      </c>
      <c r="B129" s="45" t="s">
        <v>170</v>
      </c>
      <c r="C129" s="25">
        <f t="shared" si="14"/>
        <v>38400</v>
      </c>
      <c r="D129" s="25">
        <v>38400</v>
      </c>
      <c r="E129" s="25"/>
      <c r="F129" s="25"/>
      <c r="G129" s="24">
        <f t="shared" si="15"/>
        <v>38400</v>
      </c>
      <c r="H129" s="46">
        <f>SUM(G129/G17)*100</f>
        <v>0.3722439869490017</v>
      </c>
      <c r="I129" s="46">
        <f t="shared" si="16"/>
        <v>100</v>
      </c>
      <c r="J129" s="25">
        <v>38400</v>
      </c>
      <c r="K129" s="46">
        <f>SUM(J129/J17)*100</f>
        <v>0.4892773081356947</v>
      </c>
      <c r="L129" s="46">
        <f>SUM(J129/D129)*100</f>
        <v>100</v>
      </c>
      <c r="M129" s="25"/>
      <c r="N129" s="46"/>
      <c r="O129" s="46"/>
      <c r="P129" s="25"/>
      <c r="Q129" s="46"/>
      <c r="R129" s="48"/>
    </row>
    <row r="130" spans="1:18" ht="130.5" customHeight="1">
      <c r="A130" s="44" t="s">
        <v>171</v>
      </c>
      <c r="B130" s="45" t="s">
        <v>172</v>
      </c>
      <c r="C130" s="25">
        <f t="shared" si="14"/>
        <v>628000</v>
      </c>
      <c r="D130" s="25">
        <f>SUM(D131:D132)</f>
        <v>478000</v>
      </c>
      <c r="E130" s="25">
        <f>SUM(E131:E132)</f>
        <v>150000</v>
      </c>
      <c r="F130" s="25">
        <f>SUM(F131:F132)</f>
        <v>0</v>
      </c>
      <c r="G130" s="24">
        <f t="shared" si="15"/>
        <v>666888.63</v>
      </c>
      <c r="H130" s="46">
        <f>SUM(G130/G17)*100</f>
        <v>6.464720897972855</v>
      </c>
      <c r="I130" s="46">
        <f t="shared" si="16"/>
        <v>106.19245700636944</v>
      </c>
      <c r="J130" s="25">
        <f>SUM(J131)</f>
        <v>502610.76</v>
      </c>
      <c r="K130" s="46">
        <f>SUM(J130/J17)*100</f>
        <v>6.404063533667596</v>
      </c>
      <c r="L130" s="46">
        <f>SUM(J130/D130)*100</f>
        <v>105.14869456066947</v>
      </c>
      <c r="M130" s="25">
        <f>SUM(M131+M132)</f>
        <v>164277.87</v>
      </c>
      <c r="N130" s="46">
        <f>SUM(M130/M17)*100</f>
        <v>9.308427613879944</v>
      </c>
      <c r="O130" s="46">
        <f>SUM(M130/E130)*100</f>
        <v>109.51857999999999</v>
      </c>
      <c r="P130" s="25"/>
      <c r="Q130" s="46">
        <f>SUM(P130/P17)*100</f>
        <v>0</v>
      </c>
      <c r="R130" s="48"/>
    </row>
    <row r="131" spans="1:18" ht="117.75" customHeight="1">
      <c r="A131" s="44" t="s">
        <v>173</v>
      </c>
      <c r="B131" s="45" t="s">
        <v>174</v>
      </c>
      <c r="C131" s="25">
        <f t="shared" si="14"/>
        <v>478000</v>
      </c>
      <c r="D131" s="25">
        <v>478000</v>
      </c>
      <c r="E131" s="25"/>
      <c r="F131" s="25"/>
      <c r="G131" s="24">
        <f t="shared" si="15"/>
        <v>502610.76</v>
      </c>
      <c r="H131" s="46">
        <f>SUM(G131/G17)*100</f>
        <v>4.872235239215309</v>
      </c>
      <c r="I131" s="46">
        <f t="shared" si="16"/>
        <v>105.14869456066947</v>
      </c>
      <c r="J131" s="25">
        <v>502610.76</v>
      </c>
      <c r="K131" s="46">
        <f>SUM(J131/J17)*100</f>
        <v>6.404063533667596</v>
      </c>
      <c r="L131" s="46">
        <f>SUM(J131/D131)*100</f>
        <v>105.14869456066947</v>
      </c>
      <c r="M131" s="46"/>
      <c r="N131" s="46"/>
      <c r="O131" s="46"/>
      <c r="P131" s="25"/>
      <c r="Q131" s="46">
        <f>SUM(P131/P17)*100</f>
        <v>0</v>
      </c>
      <c r="R131" s="48"/>
    </row>
    <row r="132" spans="1:18" ht="107.25" customHeight="1">
      <c r="A132" s="44" t="s">
        <v>175</v>
      </c>
      <c r="B132" s="45" t="s">
        <v>176</v>
      </c>
      <c r="C132" s="25">
        <f t="shared" si="14"/>
        <v>150000</v>
      </c>
      <c r="D132" s="25"/>
      <c r="E132" s="25">
        <v>150000</v>
      </c>
      <c r="F132" s="25"/>
      <c r="G132" s="24">
        <f t="shared" si="15"/>
        <v>164277.87</v>
      </c>
      <c r="H132" s="46">
        <f>SUM(G132/G17)*100</f>
        <v>1.5924856587575469</v>
      </c>
      <c r="I132" s="46">
        <f t="shared" si="16"/>
        <v>109.51857999999999</v>
      </c>
      <c r="J132" s="25"/>
      <c r="K132" s="46"/>
      <c r="L132" s="46"/>
      <c r="M132" s="46">
        <v>164277.87</v>
      </c>
      <c r="N132" s="46">
        <f>SUM(M132/M17)*100</f>
        <v>9.308427613879944</v>
      </c>
      <c r="O132" s="46">
        <f>SUM(M132/E132)*100</f>
        <v>109.51857999999999</v>
      </c>
      <c r="P132" s="25"/>
      <c r="Q132" s="46"/>
      <c r="R132" s="48"/>
    </row>
    <row r="133" spans="1:18" ht="14.25" customHeight="1">
      <c r="A133" s="33"/>
      <c r="B133" s="34"/>
      <c r="C133" s="35"/>
      <c r="D133" s="35"/>
      <c r="E133" s="35"/>
      <c r="F133" s="35"/>
      <c r="G133" s="35"/>
      <c r="H133" s="66"/>
      <c r="I133" s="35"/>
      <c r="J133" s="35"/>
      <c r="K133" s="35"/>
      <c r="L133" s="35"/>
      <c r="M133" s="35"/>
      <c r="N133" s="35"/>
      <c r="O133" s="35"/>
      <c r="P133" s="35"/>
      <c r="Q133" s="67"/>
      <c r="R133" s="67"/>
    </row>
    <row r="134" spans="1:18" s="17" customFormat="1" ht="42" customHeight="1">
      <c r="A134" s="191" t="s">
        <v>177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</row>
    <row r="135" spans="1:18" s="17" customFormat="1" ht="50.25" customHeight="1">
      <c r="A135" s="191" t="s">
        <v>178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</row>
    <row r="136" spans="1:18" s="17" customFormat="1" ht="87" customHeight="1">
      <c r="A136" s="191" t="s">
        <v>179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</row>
    <row r="137" spans="1:18" s="17" customFormat="1" ht="17.2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1:18" s="17" customFormat="1" ht="39.75" customHeight="1">
      <c r="A138" s="191" t="s">
        <v>180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</row>
    <row r="139" spans="1:18" s="17" customFormat="1" ht="16.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</row>
    <row r="140" spans="1:18" s="17" customFormat="1" ht="41.25" customHeight="1">
      <c r="A140" s="203" t="s">
        <v>181</v>
      </c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</row>
    <row r="141" spans="1:18" s="17" customFormat="1" ht="15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1:18" s="17" customFormat="1" ht="41.25" customHeight="1">
      <c r="A142" s="203" t="s">
        <v>182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</row>
    <row r="143" spans="1:18" s="17" customFormat="1" ht="14.2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1:18" s="17" customFormat="1" ht="41.25" customHeight="1">
      <c r="A144" s="203" t="s">
        <v>183</v>
      </c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</row>
    <row r="145" spans="1:18" s="17" customFormat="1" ht="17.2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</row>
    <row r="146" spans="1:18" s="17" customFormat="1" ht="30" customHeight="1">
      <c r="A146" s="188" t="s">
        <v>7</v>
      </c>
      <c r="B146" s="188" t="s">
        <v>8</v>
      </c>
      <c r="C146" s="189" t="s">
        <v>9</v>
      </c>
      <c r="D146" s="189"/>
      <c r="E146" s="189"/>
      <c r="F146" s="189"/>
      <c r="G146" s="189" t="s">
        <v>10</v>
      </c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</row>
    <row r="147" spans="1:18" ht="71.25" customHeight="1">
      <c r="A147" s="188"/>
      <c r="B147" s="188"/>
      <c r="C147" s="18" t="s">
        <v>11</v>
      </c>
      <c r="D147" s="19" t="s">
        <v>12</v>
      </c>
      <c r="E147" s="19" t="s">
        <v>13</v>
      </c>
      <c r="F147" s="19" t="s">
        <v>17</v>
      </c>
      <c r="G147" s="18" t="s">
        <v>11</v>
      </c>
      <c r="H147" s="18" t="s">
        <v>143</v>
      </c>
      <c r="I147" s="20" t="s">
        <v>16</v>
      </c>
      <c r="J147" s="19" t="s">
        <v>12</v>
      </c>
      <c r="K147" s="18" t="s">
        <v>143</v>
      </c>
      <c r="L147" s="20" t="s">
        <v>16</v>
      </c>
      <c r="M147" s="19" t="s">
        <v>13</v>
      </c>
      <c r="N147" s="18" t="s">
        <v>143</v>
      </c>
      <c r="O147" s="20" t="s">
        <v>16</v>
      </c>
      <c r="P147" s="19" t="s">
        <v>14</v>
      </c>
      <c r="Q147" s="18" t="s">
        <v>143</v>
      </c>
      <c r="R147" s="20" t="s">
        <v>16</v>
      </c>
    </row>
    <row r="148" spans="1:18" ht="45" customHeight="1">
      <c r="A148" s="44" t="s">
        <v>184</v>
      </c>
      <c r="B148" s="45" t="s">
        <v>185</v>
      </c>
      <c r="C148" s="25">
        <f>SUM(D148:F148)</f>
        <v>415832</v>
      </c>
      <c r="D148" s="25">
        <f>SUM(D149)</f>
        <v>415832</v>
      </c>
      <c r="E148" s="25"/>
      <c r="F148" s="25"/>
      <c r="G148" s="25">
        <f>SUM(J148,P148)</f>
        <v>415932.23</v>
      </c>
      <c r="H148" s="46">
        <f>SUM(G148/G17)*100</f>
        <v>4.031986239473676</v>
      </c>
      <c r="I148" s="46">
        <f>SUM(G148/C148)*100</f>
        <v>100.02410348409934</v>
      </c>
      <c r="J148" s="25">
        <f>SUM(J149)</f>
        <v>415932.23</v>
      </c>
      <c r="K148" s="46">
        <f>SUM(J148/J17)*100</f>
        <v>5.299640673470746</v>
      </c>
      <c r="L148" s="46">
        <f>SUM(J148/D148)*100</f>
        <v>100.02410348409934</v>
      </c>
      <c r="M148" s="46"/>
      <c r="N148" s="46"/>
      <c r="O148" s="46"/>
      <c r="P148" s="25"/>
      <c r="Q148" s="97"/>
      <c r="R148" s="97"/>
    </row>
    <row r="149" spans="1:18" ht="33.75" customHeight="1">
      <c r="A149" s="44" t="s">
        <v>186</v>
      </c>
      <c r="B149" s="45" t="s">
        <v>187</v>
      </c>
      <c r="C149" s="25">
        <f>SUM(C150:C152)</f>
        <v>415832</v>
      </c>
      <c r="D149" s="25">
        <f>SUM(D150:D152)</f>
        <v>415832</v>
      </c>
      <c r="E149" s="25">
        <f>SUM(E150:E152)</f>
        <v>0</v>
      </c>
      <c r="F149" s="25">
        <f>SUM(F150:F152)</f>
        <v>0</v>
      </c>
      <c r="G149" s="25">
        <f>SUM(G150:G152)</f>
        <v>415932.23</v>
      </c>
      <c r="H149" s="46">
        <f>SUM(G149/G17)*100</f>
        <v>4.031986239473676</v>
      </c>
      <c r="I149" s="46">
        <f>SUM(G149/C149)*100</f>
        <v>100.02410348409934</v>
      </c>
      <c r="J149" s="25">
        <f>SUM(J150:J152)</f>
        <v>415932.23</v>
      </c>
      <c r="K149" s="46">
        <f>SUM(J149/J17)*100</f>
        <v>5.299640673470746</v>
      </c>
      <c r="L149" s="46">
        <f>SUM(J149/D149)*100</f>
        <v>100.02410348409934</v>
      </c>
      <c r="M149" s="46">
        <f>SUM(M150:M152)</f>
        <v>0</v>
      </c>
      <c r="N149" s="46"/>
      <c r="O149" s="46"/>
      <c r="P149" s="25">
        <f>SUM(P150:P152)</f>
        <v>0</v>
      </c>
      <c r="Q149" s="97"/>
      <c r="R149" s="97"/>
    </row>
    <row r="150" spans="1:18" ht="45" customHeight="1">
      <c r="A150" s="102" t="s">
        <v>188</v>
      </c>
      <c r="B150" s="45" t="s">
        <v>189</v>
      </c>
      <c r="C150" s="25">
        <f>SUM(D150:F150)</f>
        <v>12409</v>
      </c>
      <c r="D150" s="25">
        <v>12409</v>
      </c>
      <c r="E150" s="25"/>
      <c r="F150" s="25"/>
      <c r="G150" s="25">
        <f>SUM(J150+M150+P150)</f>
        <v>12512.16</v>
      </c>
      <c r="H150" s="46">
        <f>SUM(G150/G17)*100</f>
        <v>0.12129105009749533</v>
      </c>
      <c r="I150" s="46">
        <f>SUM(G150/C150)*100</f>
        <v>100.83133209767104</v>
      </c>
      <c r="J150" s="25">
        <v>12512.16</v>
      </c>
      <c r="K150" s="46">
        <f>SUM(J150/J17)*100</f>
        <v>0.1594248948896644</v>
      </c>
      <c r="L150" s="46">
        <f>SUM(J150/D150)*100</f>
        <v>100.83133209767104</v>
      </c>
      <c r="M150" s="46"/>
      <c r="N150" s="46"/>
      <c r="O150" s="46"/>
      <c r="P150" s="25"/>
      <c r="Q150" s="97"/>
      <c r="R150" s="97"/>
    </row>
    <row r="151" spans="1:18" ht="33.75" customHeight="1">
      <c r="A151" s="102" t="s">
        <v>190</v>
      </c>
      <c r="B151" s="45" t="s">
        <v>191</v>
      </c>
      <c r="C151" s="25">
        <f>SUM(D151:F151)</f>
        <v>163830</v>
      </c>
      <c r="D151" s="25">
        <v>163830</v>
      </c>
      <c r="E151" s="25"/>
      <c r="F151" s="25"/>
      <c r="G151" s="25">
        <f>SUM(J151+M151+P151)</f>
        <v>163827.34</v>
      </c>
      <c r="H151" s="46">
        <f>SUM(G151/G17)*100</f>
        <v>1.58811828679296</v>
      </c>
      <c r="I151" s="46"/>
      <c r="J151" s="25">
        <v>163827.34</v>
      </c>
      <c r="K151" s="46">
        <f>SUM(J151/J17)*100</f>
        <v>2.087421872766438</v>
      </c>
      <c r="L151" s="46">
        <f>SUM(J151/D151)*100</f>
        <v>99.99837636574497</v>
      </c>
      <c r="M151" s="46"/>
      <c r="N151" s="46"/>
      <c r="O151" s="46"/>
      <c r="P151" s="25"/>
      <c r="Q151" s="97"/>
      <c r="R151" s="97"/>
    </row>
    <row r="152" spans="1:18" ht="33.75" customHeight="1">
      <c r="A152" s="102" t="s">
        <v>192</v>
      </c>
      <c r="B152" s="45" t="s">
        <v>193</v>
      </c>
      <c r="C152" s="25">
        <f>SUM(D152:F152)</f>
        <v>239593</v>
      </c>
      <c r="D152" s="25">
        <v>239593</v>
      </c>
      <c r="E152" s="25"/>
      <c r="F152" s="25"/>
      <c r="G152" s="25">
        <f>SUM(J152+M152+P152)</f>
        <v>239592.73</v>
      </c>
      <c r="H152" s="46">
        <f>SUM(G152/G17)*100</f>
        <v>2.3225769025832212</v>
      </c>
      <c r="I152" s="46">
        <f>SUM(G152/C152)*100</f>
        <v>99.99988730889467</v>
      </c>
      <c r="J152" s="25">
        <v>239592.73</v>
      </c>
      <c r="K152" s="46">
        <f>SUM(J152/J17)*100</f>
        <v>3.0527939058146436</v>
      </c>
      <c r="L152" s="46">
        <f>SUM(J152/D152)*100</f>
        <v>99.99988730889467</v>
      </c>
      <c r="M152" s="46"/>
      <c r="N152" s="46"/>
      <c r="O152" s="46"/>
      <c r="P152" s="25"/>
      <c r="Q152" s="97"/>
      <c r="R152" s="97"/>
    </row>
    <row r="153" spans="1:18" ht="14.25" customHeight="1">
      <c r="A153" s="33"/>
      <c r="B153" s="34"/>
      <c r="C153" s="35"/>
      <c r="D153" s="35"/>
      <c r="E153" s="35"/>
      <c r="F153" s="35"/>
      <c r="G153" s="35"/>
      <c r="H153" s="66"/>
      <c r="I153" s="35"/>
      <c r="J153" s="35"/>
      <c r="K153" s="35"/>
      <c r="L153" s="35"/>
      <c r="M153" s="35"/>
      <c r="N153" s="35"/>
      <c r="O153" s="35"/>
      <c r="P153" s="35"/>
      <c r="Q153" s="67"/>
      <c r="R153" s="67"/>
    </row>
    <row r="154" spans="1:18" s="17" customFormat="1" ht="57" customHeight="1">
      <c r="A154" s="191" t="s">
        <v>194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</row>
    <row r="155" spans="1:18" ht="12.75" customHeight="1">
      <c r="A155" s="7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103"/>
    </row>
    <row r="156" spans="1:18" s="17" customFormat="1" ht="19.5" customHeight="1">
      <c r="A156" s="188" t="s">
        <v>7</v>
      </c>
      <c r="B156" s="188" t="s">
        <v>8</v>
      </c>
      <c r="C156" s="189" t="s">
        <v>9</v>
      </c>
      <c r="D156" s="189"/>
      <c r="E156" s="189"/>
      <c r="F156" s="189"/>
      <c r="G156" s="189" t="s">
        <v>10</v>
      </c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</row>
    <row r="157" spans="1:18" ht="68.25" customHeight="1">
      <c r="A157" s="188"/>
      <c r="B157" s="188"/>
      <c r="C157" s="18" t="s">
        <v>11</v>
      </c>
      <c r="D157" s="19" t="s">
        <v>12</v>
      </c>
      <c r="E157" s="19" t="s">
        <v>13</v>
      </c>
      <c r="F157" s="19" t="s">
        <v>17</v>
      </c>
      <c r="G157" s="18" t="s">
        <v>11</v>
      </c>
      <c r="H157" s="18" t="s">
        <v>143</v>
      </c>
      <c r="I157" s="20" t="s">
        <v>16</v>
      </c>
      <c r="J157" s="19" t="s">
        <v>12</v>
      </c>
      <c r="K157" s="18" t="s">
        <v>143</v>
      </c>
      <c r="L157" s="20" t="s">
        <v>16</v>
      </c>
      <c r="M157" s="19" t="s">
        <v>13</v>
      </c>
      <c r="N157" s="18" t="s">
        <v>143</v>
      </c>
      <c r="O157" s="20" t="s">
        <v>16</v>
      </c>
      <c r="P157" s="19" t="s">
        <v>14</v>
      </c>
      <c r="Q157" s="18" t="s">
        <v>143</v>
      </c>
      <c r="R157" s="20" t="s">
        <v>16</v>
      </c>
    </row>
    <row r="158" spans="1:18" s="17" customFormat="1" ht="56.25" customHeight="1">
      <c r="A158" s="77" t="s">
        <v>195</v>
      </c>
      <c r="B158" s="30" t="s">
        <v>196</v>
      </c>
      <c r="C158" s="24">
        <f aca="true" t="shared" si="17" ref="C158:C163">SUM(D158:F158)</f>
        <v>5178110.98</v>
      </c>
      <c r="D158" s="104">
        <f>SUM(D159+D164)</f>
        <v>4982788</v>
      </c>
      <c r="E158" s="104">
        <f>SUM(E159+E164)</f>
        <v>60800</v>
      </c>
      <c r="F158" s="24">
        <f>SUM(F159+F164)</f>
        <v>134522.97999999998</v>
      </c>
      <c r="G158" s="24">
        <f>SUM(G159+G164)</f>
        <v>4565181.28</v>
      </c>
      <c r="H158" s="26">
        <f>SUM(G158/G17)*100</f>
        <v>44.254200021149664</v>
      </c>
      <c r="I158" s="26">
        <f aca="true" t="shared" si="18" ref="I158:I167">SUM(G158/C158)*100</f>
        <v>88.16306366612481</v>
      </c>
      <c r="J158" s="104">
        <f>SUM(J159+J164)</f>
        <v>4423063.300000001</v>
      </c>
      <c r="K158" s="26">
        <f>SUM(J158/J17)*100</f>
        <v>56.35688815462977</v>
      </c>
      <c r="L158" s="26">
        <f>SUM(J158/D158)*100</f>
        <v>88.76683695954956</v>
      </c>
      <c r="M158" s="104">
        <f>SUM(M159)</f>
        <v>39595</v>
      </c>
      <c r="N158" s="26">
        <f>SUM(M158/M17)*100</f>
        <v>2.243559594311616</v>
      </c>
      <c r="O158" s="26">
        <f>SUM(M158/E158)*100</f>
        <v>65.12335526315789</v>
      </c>
      <c r="P158" s="24">
        <f>SUM(P159+P164)</f>
        <v>102522.98</v>
      </c>
      <c r="Q158" s="26">
        <f>SUM(P158/P17)*100</f>
        <v>14.590315991983072</v>
      </c>
      <c r="R158" s="26">
        <f>SUM(P158/F158)*100</f>
        <v>76.21224269637797</v>
      </c>
    </row>
    <row r="159" spans="1:18" s="17" customFormat="1" ht="22.5" customHeight="1">
      <c r="A159" s="77" t="s">
        <v>197</v>
      </c>
      <c r="B159" s="30" t="s">
        <v>198</v>
      </c>
      <c r="C159" s="24">
        <f t="shared" si="17"/>
        <v>5057588</v>
      </c>
      <c r="D159" s="104">
        <f>SUM(D160)</f>
        <v>4942788</v>
      </c>
      <c r="E159" s="104">
        <f>SUM(E160)</f>
        <v>60800</v>
      </c>
      <c r="F159" s="24">
        <f>SUM(F160)</f>
        <v>54000</v>
      </c>
      <c r="G159" s="104">
        <f aca="true" t="shared" si="19" ref="G159:G167">SUM(J159,M159,P159)</f>
        <v>4444619.65</v>
      </c>
      <c r="H159" s="26">
        <f>SUM(G159/G17)*100</f>
        <v>43.08549320280929</v>
      </c>
      <c r="I159" s="26">
        <f t="shared" si="18"/>
        <v>87.88022373510852</v>
      </c>
      <c r="J159" s="104">
        <f>SUM(J160)</f>
        <v>4383024.65</v>
      </c>
      <c r="K159" s="26">
        <f>SUM(J159/J17)*100</f>
        <v>55.84673182928114</v>
      </c>
      <c r="L159" s="26">
        <f>SUM(J159/D159)*100</f>
        <v>88.67514953099345</v>
      </c>
      <c r="M159" s="104">
        <f>SUM(M160)</f>
        <v>39595</v>
      </c>
      <c r="N159" s="26">
        <f>SUM(M159/M17)*100</f>
        <v>2.243559594311616</v>
      </c>
      <c r="O159" s="26">
        <f>SUM(M159/E159)*100</f>
        <v>65.12335526315789</v>
      </c>
      <c r="P159" s="24">
        <f>SUM(P160)</f>
        <v>22000</v>
      </c>
      <c r="Q159" s="26">
        <f>SUM(P159/P17)*100</f>
        <v>3.130878090196243</v>
      </c>
      <c r="R159" s="26">
        <f>SUM(P159/F159)*100</f>
        <v>40.74074074074074</v>
      </c>
    </row>
    <row r="160" spans="1:18" s="17" customFormat="1" ht="33.75" customHeight="1">
      <c r="A160" s="77" t="s">
        <v>199</v>
      </c>
      <c r="B160" s="30" t="s">
        <v>200</v>
      </c>
      <c r="C160" s="24">
        <f t="shared" si="17"/>
        <v>5057588</v>
      </c>
      <c r="D160" s="104">
        <f>SUM(D161:D163)</f>
        <v>4942788</v>
      </c>
      <c r="E160" s="104">
        <f>SUM(E161:E163)</f>
        <v>60800</v>
      </c>
      <c r="F160" s="24">
        <f>SUM(F161:F163)</f>
        <v>54000</v>
      </c>
      <c r="G160" s="104">
        <f t="shared" si="19"/>
        <v>4444619.65</v>
      </c>
      <c r="H160" s="26">
        <f>SUM(G160/G17)*100</f>
        <v>43.08549320280929</v>
      </c>
      <c r="I160" s="26">
        <f t="shared" si="18"/>
        <v>87.88022373510852</v>
      </c>
      <c r="J160" s="104">
        <f>SUM(J161:J163)</f>
        <v>4383024.65</v>
      </c>
      <c r="K160" s="26">
        <f>SUM(J160/J17)*100</f>
        <v>55.84673182928114</v>
      </c>
      <c r="L160" s="26">
        <f>SUM(J160/D160)*100</f>
        <v>88.67514953099345</v>
      </c>
      <c r="M160" s="104">
        <f>SUM(M161:M163)</f>
        <v>39595</v>
      </c>
      <c r="N160" s="26">
        <f>SUM(M160/M17)*100</f>
        <v>2.243559594311616</v>
      </c>
      <c r="O160" s="26">
        <f>SUM(M160/E160)*100</f>
        <v>65.12335526315789</v>
      </c>
      <c r="P160" s="24">
        <f>SUM(P161:P163)</f>
        <v>22000</v>
      </c>
      <c r="Q160" s="26">
        <f>SUM(P160/P17)*100</f>
        <v>3.130878090196243</v>
      </c>
      <c r="R160" s="26">
        <f>SUM(P160/F160)*100</f>
        <v>40.74074074074074</v>
      </c>
    </row>
    <row r="161" spans="1:18" s="17" customFormat="1" ht="56.25" customHeight="1">
      <c r="A161" s="77" t="s">
        <v>201</v>
      </c>
      <c r="B161" s="30" t="s">
        <v>202</v>
      </c>
      <c r="C161" s="24">
        <f t="shared" si="17"/>
        <v>4942788</v>
      </c>
      <c r="D161" s="104">
        <v>4942788</v>
      </c>
      <c r="E161" s="104"/>
      <c r="F161" s="24"/>
      <c r="G161" s="104">
        <f t="shared" si="19"/>
        <v>4383024.65</v>
      </c>
      <c r="H161" s="26">
        <f>SUM(G161/G17)*100</f>
        <v>42.48840027634773</v>
      </c>
      <c r="I161" s="26">
        <f t="shared" si="18"/>
        <v>88.67514953099345</v>
      </c>
      <c r="J161" s="104">
        <v>4383024.65</v>
      </c>
      <c r="K161" s="26">
        <f>SUM(J161/J17)*100</f>
        <v>55.84673182928114</v>
      </c>
      <c r="L161" s="26">
        <f>SUM(J161/D161)*100</f>
        <v>88.67514953099345</v>
      </c>
      <c r="M161" s="26"/>
      <c r="N161" s="26"/>
      <c r="O161" s="26"/>
      <c r="P161" s="24"/>
      <c r="Q161" s="26">
        <f>SUM(P161/P17)*100</f>
        <v>0</v>
      </c>
      <c r="R161" s="26"/>
    </row>
    <row r="162" spans="1:18" s="17" customFormat="1" ht="56.25" customHeight="1">
      <c r="A162" s="77" t="s">
        <v>203</v>
      </c>
      <c r="B162" s="30" t="s">
        <v>204</v>
      </c>
      <c r="C162" s="24">
        <f t="shared" si="17"/>
        <v>54000</v>
      </c>
      <c r="D162" s="104"/>
      <c r="E162" s="104"/>
      <c r="F162" s="24">
        <v>54000</v>
      </c>
      <c r="G162" s="104">
        <f t="shared" si="19"/>
        <v>22000</v>
      </c>
      <c r="H162" s="26">
        <f>SUM(G162/G17)*100</f>
        <v>0.2132647841895322</v>
      </c>
      <c r="I162" s="26">
        <f t="shared" si="18"/>
        <v>40.74074074074074</v>
      </c>
      <c r="J162" s="104"/>
      <c r="K162" s="26">
        <f>SUM(J162/J17)*100</f>
        <v>0</v>
      </c>
      <c r="L162" s="26"/>
      <c r="M162" s="26"/>
      <c r="N162" s="26"/>
      <c r="O162" s="26"/>
      <c r="P162" s="24">
        <v>22000</v>
      </c>
      <c r="Q162" s="26">
        <f>SUM(P162/P17)*100</f>
        <v>3.130878090196243</v>
      </c>
      <c r="R162" s="26">
        <f>SUM(P162/F162)*100</f>
        <v>40.74074074074074</v>
      </c>
    </row>
    <row r="163" spans="1:18" s="17" customFormat="1" ht="56.25" customHeight="1">
      <c r="A163" s="77" t="s">
        <v>205</v>
      </c>
      <c r="B163" s="30" t="s">
        <v>206</v>
      </c>
      <c r="C163" s="24">
        <f t="shared" si="17"/>
        <v>60800</v>
      </c>
      <c r="D163" s="104"/>
      <c r="E163" s="104">
        <v>60800</v>
      </c>
      <c r="F163" s="24"/>
      <c r="G163" s="104">
        <f t="shared" si="19"/>
        <v>39595</v>
      </c>
      <c r="H163" s="26">
        <f>SUM(G163/G17)*100</f>
        <v>0.383828142272024</v>
      </c>
      <c r="I163" s="26">
        <f t="shared" si="18"/>
        <v>65.12335526315789</v>
      </c>
      <c r="J163" s="104"/>
      <c r="K163" s="26">
        <f>SUM(J163/J17)*100</f>
        <v>0</v>
      </c>
      <c r="L163" s="26"/>
      <c r="M163" s="26">
        <v>39595</v>
      </c>
      <c r="N163" s="26">
        <f>SUM(M163/M17)*100</f>
        <v>2.243559594311616</v>
      </c>
      <c r="O163" s="26">
        <f>SUM(M163/E163)*100</f>
        <v>65.12335526315789</v>
      </c>
      <c r="P163" s="24"/>
      <c r="Q163" s="26">
        <f>SUM(P163/P17)*100</f>
        <v>0</v>
      </c>
      <c r="R163" s="26">
        <f>SUM(P163/F162)*100</f>
        <v>0</v>
      </c>
    </row>
    <row r="164" spans="1:18" s="17" customFormat="1" ht="22.5" customHeight="1">
      <c r="A164" s="105" t="s">
        <v>207</v>
      </c>
      <c r="B164" s="106" t="s">
        <v>208</v>
      </c>
      <c r="C164" s="24">
        <f>SUM(C165)</f>
        <v>120522.98</v>
      </c>
      <c r="D164" s="24">
        <f>SUM(D165)</f>
        <v>40000</v>
      </c>
      <c r="E164" s="24">
        <f>SUM(E165)</f>
        <v>0</v>
      </c>
      <c r="F164" s="24">
        <f>SUM(F165)</f>
        <v>80522.98</v>
      </c>
      <c r="G164" s="104">
        <f t="shared" si="19"/>
        <v>120561.63</v>
      </c>
      <c r="H164" s="26">
        <f>SUM(G164/G17)*100</f>
        <v>1.1687068183403744</v>
      </c>
      <c r="I164" s="26">
        <f t="shared" si="18"/>
        <v>100.03206857314682</v>
      </c>
      <c r="J164" s="104">
        <f>SUM(J165)</f>
        <v>40038.65</v>
      </c>
      <c r="K164" s="26">
        <f>SUM(J164/J17)*100</f>
        <v>0.5101563253486259</v>
      </c>
      <c r="L164" s="26"/>
      <c r="M164" s="26"/>
      <c r="N164" s="26">
        <f>SUM(M164/M17)*100</f>
        <v>0</v>
      </c>
      <c r="O164" s="26"/>
      <c r="P164" s="24">
        <f>SUM(P165)</f>
        <v>80522.98</v>
      </c>
      <c r="Q164" s="26">
        <f>SUM(P164/P17)*100</f>
        <v>11.45943790178683</v>
      </c>
      <c r="R164" s="26">
        <f>SUM(P164/F164)*100</f>
        <v>100</v>
      </c>
    </row>
    <row r="165" spans="1:18" s="17" customFormat="1" ht="56.25" customHeight="1">
      <c r="A165" s="105" t="s">
        <v>209</v>
      </c>
      <c r="B165" s="106" t="s">
        <v>210</v>
      </c>
      <c r="C165" s="24">
        <f>SUM(D165:F165)</f>
        <v>120522.98</v>
      </c>
      <c r="D165" s="24">
        <f>SUM(D166:D167)</f>
        <v>40000</v>
      </c>
      <c r="E165" s="24">
        <f>SUM(E166)</f>
        <v>0</v>
      </c>
      <c r="F165" s="24">
        <f>SUM(F167+F166)</f>
        <v>80522.98</v>
      </c>
      <c r="G165" s="104">
        <f t="shared" si="19"/>
        <v>120561.63</v>
      </c>
      <c r="H165" s="26">
        <f>SUM(G165/G17)*100</f>
        <v>1.1687068183403744</v>
      </c>
      <c r="I165" s="26">
        <f t="shared" si="18"/>
        <v>100.03206857314682</v>
      </c>
      <c r="J165" s="104">
        <f>SUM(J166)</f>
        <v>40038.65</v>
      </c>
      <c r="K165" s="26">
        <f>SUM(J165/J17)*100</f>
        <v>0.5101563253486259</v>
      </c>
      <c r="L165" s="26"/>
      <c r="M165" s="26"/>
      <c r="N165" s="26">
        <f>SUM(M165/M17)*100</f>
        <v>0</v>
      </c>
      <c r="O165" s="26"/>
      <c r="P165" s="24">
        <f>SUM(P166:P167)</f>
        <v>80522.98</v>
      </c>
      <c r="Q165" s="26">
        <f>SUM(P165/P17)*100</f>
        <v>11.45943790178683</v>
      </c>
      <c r="R165" s="26">
        <f>SUM(P165/F165)*100</f>
        <v>100</v>
      </c>
    </row>
    <row r="166" spans="1:18" s="17" customFormat="1" ht="67.5" customHeight="1">
      <c r="A166" s="105" t="s">
        <v>211</v>
      </c>
      <c r="B166" s="106" t="s">
        <v>212</v>
      </c>
      <c r="C166" s="24">
        <f>SUM(D166:F166)</f>
        <v>40000</v>
      </c>
      <c r="D166" s="24">
        <v>40000</v>
      </c>
      <c r="E166" s="24">
        <f>SUM(E167)</f>
        <v>0</v>
      </c>
      <c r="F166" s="24"/>
      <c r="G166" s="104">
        <f t="shared" si="19"/>
        <v>40038.65</v>
      </c>
      <c r="H166" s="26">
        <f>SUM(G166/G17)*100</f>
        <v>0.3881288205222825</v>
      </c>
      <c r="I166" s="26">
        <f t="shared" si="18"/>
        <v>100.096625</v>
      </c>
      <c r="J166" s="104">
        <v>40038.65</v>
      </c>
      <c r="K166" s="26">
        <f>SUM(J166/J17)*100</f>
        <v>0.5101563253486259</v>
      </c>
      <c r="L166" s="26"/>
      <c r="M166" s="26"/>
      <c r="N166" s="26">
        <f>SUM(M166/M17)*100</f>
        <v>0</v>
      </c>
      <c r="O166" s="26"/>
      <c r="P166" s="24"/>
      <c r="Q166" s="26">
        <f>SUM(P166/P17)*100</f>
        <v>0</v>
      </c>
      <c r="R166" s="26">
        <f>SUM(P166/F162)*100</f>
        <v>0</v>
      </c>
    </row>
    <row r="167" spans="1:18" s="17" customFormat="1" ht="67.5" customHeight="1">
      <c r="A167" s="105" t="s">
        <v>213</v>
      </c>
      <c r="B167" s="106" t="s">
        <v>214</v>
      </c>
      <c r="C167" s="24">
        <f>SUM(D167:F167)</f>
        <v>80522.98</v>
      </c>
      <c r="D167" s="104"/>
      <c r="E167" s="24">
        <f>SUM(E168)</f>
        <v>0</v>
      </c>
      <c r="F167" s="24">
        <v>80522.98</v>
      </c>
      <c r="G167" s="104">
        <f t="shared" si="19"/>
        <v>80522.98</v>
      </c>
      <c r="H167" s="26">
        <f>SUM(G167/G17)*100</f>
        <v>0.7805779978180918</v>
      </c>
      <c r="I167" s="26">
        <f t="shared" si="18"/>
        <v>100</v>
      </c>
      <c r="J167" s="104"/>
      <c r="K167" s="26">
        <f>SUM(J167/J17)*100</f>
        <v>0</v>
      </c>
      <c r="L167" s="26"/>
      <c r="M167" s="26"/>
      <c r="N167" s="26">
        <f>SUM(M167/M17)*100</f>
        <v>0</v>
      </c>
      <c r="O167" s="26"/>
      <c r="P167" s="24">
        <v>80522.98</v>
      </c>
      <c r="Q167" s="26">
        <f>SUM(P167/P17)*100</f>
        <v>11.45943790178683</v>
      </c>
      <c r="R167" s="26">
        <f>SUM(P167/F167)*100</f>
        <v>100</v>
      </c>
    </row>
    <row r="168" spans="1:18" ht="9" customHeight="1">
      <c r="A168" s="33"/>
      <c r="B168" s="34"/>
      <c r="C168" s="35"/>
      <c r="D168" s="107"/>
      <c r="E168" s="107"/>
      <c r="F168" s="108"/>
      <c r="G168" s="107"/>
      <c r="H168" s="66"/>
      <c r="I168" s="66"/>
      <c r="J168" s="107"/>
      <c r="K168" s="66"/>
      <c r="L168" s="66"/>
      <c r="M168" s="66"/>
      <c r="N168" s="66"/>
      <c r="O168" s="66"/>
      <c r="P168" s="108"/>
      <c r="Q168" s="66"/>
      <c r="R168" s="66"/>
    </row>
    <row r="169" spans="1:18" s="17" customFormat="1" ht="37.5" customHeight="1">
      <c r="A169" s="204" t="s">
        <v>215</v>
      </c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</row>
    <row r="170" spans="1:18" s="17" customFormat="1" ht="28.5" customHeight="1">
      <c r="A170" s="204" t="s">
        <v>216</v>
      </c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</row>
    <row r="171" spans="1:18" ht="15.75" customHeight="1">
      <c r="A171" s="33"/>
      <c r="B171" s="34"/>
      <c r="C171" s="35"/>
      <c r="D171" s="107"/>
      <c r="E171" s="107"/>
      <c r="F171" s="108"/>
      <c r="G171" s="107"/>
      <c r="H171" s="66"/>
      <c r="I171" s="66"/>
      <c r="J171" s="107"/>
      <c r="K171" s="66"/>
      <c r="L171" s="66"/>
      <c r="M171" s="66"/>
      <c r="N171" s="66"/>
      <c r="O171" s="66"/>
      <c r="P171" s="108"/>
      <c r="Q171" s="66"/>
      <c r="R171" s="66"/>
    </row>
    <row r="172" spans="1:17" ht="24.75" customHeight="1">
      <c r="A172" s="109" t="s">
        <v>217</v>
      </c>
      <c r="B172" s="110" t="s">
        <v>218</v>
      </c>
      <c r="C172" s="111" t="s">
        <v>219</v>
      </c>
      <c r="D172" s="111" t="s">
        <v>10</v>
      </c>
      <c r="E172" s="112" t="s">
        <v>16</v>
      </c>
      <c r="F172" s="107"/>
      <c r="G172" s="66"/>
      <c r="H172" s="66"/>
      <c r="I172" s="107"/>
      <c r="J172" s="66"/>
      <c r="K172" s="66"/>
      <c r="L172" s="66"/>
      <c r="M172" s="66"/>
      <c r="N172" s="66"/>
      <c r="O172" s="108"/>
      <c r="P172" s="66"/>
      <c r="Q172" s="66"/>
    </row>
    <row r="173" spans="1:17" ht="49.5" customHeight="1">
      <c r="A173" s="113" t="s">
        <v>220</v>
      </c>
      <c r="B173" s="30" t="s">
        <v>221</v>
      </c>
      <c r="C173" s="25">
        <v>4942788</v>
      </c>
      <c r="D173" s="114">
        <v>4383024.65</v>
      </c>
      <c r="E173" s="26">
        <f>SUM(D173/C173)*100</f>
        <v>88.67514953099345</v>
      </c>
      <c r="F173" s="107"/>
      <c r="G173" s="66"/>
      <c r="H173" s="66"/>
      <c r="I173" s="107"/>
      <c r="J173" s="66"/>
      <c r="K173" s="66"/>
      <c r="L173" s="66"/>
      <c r="M173" s="66"/>
      <c r="N173" s="66"/>
      <c r="O173" s="108"/>
      <c r="P173" s="66"/>
      <c r="Q173" s="66"/>
    </row>
    <row r="174" spans="1:17" s="17" customFormat="1" ht="22.5" customHeight="1">
      <c r="A174" s="21" t="s">
        <v>222</v>
      </c>
      <c r="B174" s="30"/>
      <c r="C174" s="24">
        <f>SUM(C173:C173)</f>
        <v>4942788</v>
      </c>
      <c r="D174" s="24">
        <f>SUM(D173:D173)</f>
        <v>4383024.65</v>
      </c>
      <c r="E174" s="26">
        <f>SUM(D174/C174)*100</f>
        <v>88.67514953099345</v>
      </c>
      <c r="F174" s="115"/>
      <c r="G174" s="57"/>
      <c r="H174" s="57"/>
      <c r="I174" s="115"/>
      <c r="J174" s="57"/>
      <c r="K174" s="57"/>
      <c r="L174" s="57"/>
      <c r="M174" s="57"/>
      <c r="N174" s="57"/>
      <c r="O174" s="116"/>
      <c r="P174" s="57"/>
      <c r="Q174" s="57"/>
    </row>
    <row r="175" spans="1:18" ht="15" customHeight="1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</row>
    <row r="176" spans="1:18" ht="53.25" customHeight="1">
      <c r="A176" s="197" t="s">
        <v>7</v>
      </c>
      <c r="B176" s="197" t="s">
        <v>8</v>
      </c>
      <c r="C176" s="198" t="s">
        <v>9</v>
      </c>
      <c r="D176" s="198"/>
      <c r="E176" s="198"/>
      <c r="F176" s="198"/>
      <c r="G176" s="198" t="s">
        <v>10</v>
      </c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</row>
    <row r="177" spans="1:18" ht="78.75" customHeight="1">
      <c r="A177" s="197"/>
      <c r="B177" s="197"/>
      <c r="C177" s="68" t="s">
        <v>11</v>
      </c>
      <c r="D177" s="69" t="s">
        <v>12</v>
      </c>
      <c r="E177" s="69" t="s">
        <v>13</v>
      </c>
      <c r="F177" s="69" t="s">
        <v>17</v>
      </c>
      <c r="G177" s="68" t="s">
        <v>11</v>
      </c>
      <c r="H177" s="68" t="s">
        <v>143</v>
      </c>
      <c r="I177" s="70" t="s">
        <v>16</v>
      </c>
      <c r="J177" s="69" t="s">
        <v>12</v>
      </c>
      <c r="K177" s="68" t="s">
        <v>143</v>
      </c>
      <c r="L177" s="70" t="s">
        <v>16</v>
      </c>
      <c r="M177" s="69" t="s">
        <v>13</v>
      </c>
      <c r="N177" s="68" t="s">
        <v>143</v>
      </c>
      <c r="O177" s="70" t="s">
        <v>16</v>
      </c>
      <c r="P177" s="69" t="s">
        <v>17</v>
      </c>
      <c r="Q177" s="68" t="s">
        <v>143</v>
      </c>
      <c r="R177" s="70" t="s">
        <v>16</v>
      </c>
    </row>
    <row r="178" spans="1:18" ht="56.25" customHeight="1">
      <c r="A178" s="44" t="s">
        <v>223</v>
      </c>
      <c r="B178" s="45" t="s">
        <v>224</v>
      </c>
      <c r="C178" s="25">
        <f>SUM(D178:F178)</f>
        <v>757553</v>
      </c>
      <c r="D178" s="25">
        <f>SUM(D179,D183)</f>
        <v>687553</v>
      </c>
      <c r="E178" s="25">
        <f>SUM(E179,E183)</f>
        <v>70000</v>
      </c>
      <c r="F178" s="25">
        <f>SUM(F179,F183)</f>
        <v>0</v>
      </c>
      <c r="G178" s="25" t="s">
        <v>23</v>
      </c>
      <c r="H178" s="46" t="e">
        <f>SUM(G178/G17)*100</f>
        <v>#VALUE!</v>
      </c>
      <c r="I178" s="46" t="e">
        <f aca="true" t="shared" si="20" ref="I178:I185">SUM(G178/C178)*100</f>
        <v>#VALUE!</v>
      </c>
      <c r="J178" s="25">
        <f>SUM(J179,J183)</f>
        <v>641945.8800000001</v>
      </c>
      <c r="K178" s="46">
        <f>SUM(J178/J17)*100</f>
        <v>8.179415420187494</v>
      </c>
      <c r="L178" s="46">
        <f aca="true" t="shared" si="21" ref="L178:L186">SUM(J178/D178)*100</f>
        <v>93.36674845430099</v>
      </c>
      <c r="M178" s="25">
        <f>SUM(M179,M183)</f>
        <v>68049.08</v>
      </c>
      <c r="N178" s="26">
        <f>SUM(M178/M17)*100</f>
        <v>3.8558445843687004</v>
      </c>
      <c r="O178" s="26">
        <f>SUM(M178/E178)*100</f>
        <v>97.21297142857142</v>
      </c>
      <c r="P178" s="25">
        <f>SUM(P179,P183)</f>
        <v>0</v>
      </c>
      <c r="Q178" s="46">
        <f>SUM(P178/P17)*100</f>
        <v>0</v>
      </c>
      <c r="R178" s="48"/>
    </row>
    <row r="179" spans="1:18" s="17" customFormat="1" ht="96" customHeight="1">
      <c r="A179" s="77" t="s">
        <v>225</v>
      </c>
      <c r="B179" s="30" t="s">
        <v>226</v>
      </c>
      <c r="C179" s="24">
        <f>SUM(D179:F179)</f>
        <v>674800</v>
      </c>
      <c r="D179" s="24">
        <f>SUM(D180)</f>
        <v>624800</v>
      </c>
      <c r="E179" s="24">
        <f>SUM(E180)</f>
        <v>50000</v>
      </c>
      <c r="F179" s="24">
        <f>SUM(F180)</f>
        <v>0</v>
      </c>
      <c r="G179" s="24">
        <f>SUM(G180)</f>
        <v>601578.66</v>
      </c>
      <c r="H179" s="26">
        <f>SUM(G179/G17)*100</f>
        <v>5.831615595360364</v>
      </c>
      <c r="I179" s="26">
        <f t="shared" si="20"/>
        <v>89.14917901600474</v>
      </c>
      <c r="J179" s="24">
        <f>SUM(J180)</f>
        <v>533529.5800000001</v>
      </c>
      <c r="K179" s="26">
        <f>SUM(J179/J17)*100</f>
        <v>6.7980186644054115</v>
      </c>
      <c r="L179" s="26">
        <f t="shared" si="21"/>
        <v>85.39205825864278</v>
      </c>
      <c r="M179" s="24">
        <f>SUM(M180)</f>
        <v>68049.08</v>
      </c>
      <c r="N179" s="26">
        <f>SUM(M179/M17)*100</f>
        <v>3.8558445843687004</v>
      </c>
      <c r="O179" s="26">
        <f>SUM(M179/E179)*100</f>
        <v>136.09816</v>
      </c>
      <c r="P179" s="24">
        <f>SUM(P180)</f>
        <v>0</v>
      </c>
      <c r="Q179" s="46">
        <f>SUM(P179/P17)*100</f>
        <v>0</v>
      </c>
      <c r="R179" s="48"/>
    </row>
    <row r="180" spans="1:18" s="17" customFormat="1" ht="56.25" customHeight="1">
      <c r="A180" s="77" t="s">
        <v>227</v>
      </c>
      <c r="B180" s="30" t="s">
        <v>228</v>
      </c>
      <c r="C180" s="24">
        <f>SUM(D180:F180)</f>
        <v>674800</v>
      </c>
      <c r="D180" s="24">
        <f>SUM(D181+D182)</f>
        <v>624800</v>
      </c>
      <c r="E180" s="24">
        <f>SUM(E181+E182)</f>
        <v>50000</v>
      </c>
      <c r="F180" s="24">
        <f>SUM(F181+F182)</f>
        <v>0</v>
      </c>
      <c r="G180" s="25">
        <f>SUM(J180+M180+P180)</f>
        <v>601578.66</v>
      </c>
      <c r="H180" s="26">
        <f>SUM(G180/G17)*100</f>
        <v>5.831615595360364</v>
      </c>
      <c r="I180" s="26">
        <f t="shared" si="20"/>
        <v>89.14917901600474</v>
      </c>
      <c r="J180" s="24">
        <f>SUM(J181+J182)</f>
        <v>533529.5800000001</v>
      </c>
      <c r="K180" s="26">
        <f>SUM(J180/J17)*100</f>
        <v>6.7980186644054115</v>
      </c>
      <c r="L180" s="26">
        <f t="shared" si="21"/>
        <v>85.39205825864278</v>
      </c>
      <c r="M180" s="24">
        <f>SUM(M181:M182)</f>
        <v>68049.08</v>
      </c>
      <c r="N180" s="26">
        <f>SUM(M180/M17)*100</f>
        <v>3.8558445843687004</v>
      </c>
      <c r="O180" s="26">
        <f>SUM(M180/E180)*100</f>
        <v>136.09816</v>
      </c>
      <c r="P180" s="24">
        <f>SUM(P182:P182)</f>
        <v>0</v>
      </c>
      <c r="Q180" s="46"/>
      <c r="R180" s="48"/>
    </row>
    <row r="181" spans="1:18" s="17" customFormat="1" ht="88.5" customHeight="1">
      <c r="A181" s="77" t="s">
        <v>229</v>
      </c>
      <c r="B181" s="30" t="s">
        <v>230</v>
      </c>
      <c r="C181" s="24">
        <f>SUM(D181:F181)</f>
        <v>561200</v>
      </c>
      <c r="D181" s="24">
        <v>561200</v>
      </c>
      <c r="E181" s="24"/>
      <c r="F181" s="24"/>
      <c r="G181" s="24">
        <f>SUM(J181+M181+P181)</f>
        <v>465480.51</v>
      </c>
      <c r="H181" s="26">
        <f>SUM(G181/G17)*100</f>
        <v>4.512300023162882</v>
      </c>
      <c r="I181" s="26">
        <f t="shared" si="20"/>
        <v>82.94378296507485</v>
      </c>
      <c r="J181" s="24">
        <v>465480.51</v>
      </c>
      <c r="K181" s="26">
        <f>SUM(J181/J17)*100</f>
        <v>5.930964867771623</v>
      </c>
      <c r="L181" s="26">
        <f t="shared" si="21"/>
        <v>82.94378296507485</v>
      </c>
      <c r="M181" s="26"/>
      <c r="N181" s="26"/>
      <c r="O181" s="26"/>
      <c r="P181" s="24"/>
      <c r="Q181" s="46"/>
      <c r="R181" s="48"/>
    </row>
    <row r="182" spans="1:18" s="17" customFormat="1" ht="72.75" customHeight="1">
      <c r="A182" s="77" t="s">
        <v>231</v>
      </c>
      <c r="B182" s="30" t="s">
        <v>232</v>
      </c>
      <c r="C182" s="24">
        <f>SUM(D182:F182)</f>
        <v>113600</v>
      </c>
      <c r="D182" s="24">
        <v>63600</v>
      </c>
      <c r="E182" s="24">
        <v>50000</v>
      </c>
      <c r="F182" s="24"/>
      <c r="G182" s="24">
        <f>SUM(J182+M182+P182)</f>
        <v>136098.15000000002</v>
      </c>
      <c r="H182" s="26">
        <f>SUM(G182/G17)*100</f>
        <v>1.3193155721974814</v>
      </c>
      <c r="I182" s="26">
        <f t="shared" si="20"/>
        <v>119.80470950704228</v>
      </c>
      <c r="J182" s="24">
        <v>68049.07</v>
      </c>
      <c r="K182" s="26">
        <f>SUM(J182/J17)*100</f>
        <v>0.867053796633788</v>
      </c>
      <c r="L182" s="26">
        <f t="shared" si="21"/>
        <v>106.99539308176102</v>
      </c>
      <c r="M182" s="24">
        <v>68049.08</v>
      </c>
      <c r="N182" s="26">
        <f>SUM(M182/M17)*100</f>
        <v>3.8558445843687004</v>
      </c>
      <c r="O182" s="26">
        <f>SUM(M182/E182)*100</f>
        <v>136.09816</v>
      </c>
      <c r="P182" s="24"/>
      <c r="Q182" s="46"/>
      <c r="R182" s="48"/>
    </row>
    <row r="183" spans="1:18" s="17" customFormat="1" ht="111" customHeight="1">
      <c r="A183" s="100" t="s">
        <v>233</v>
      </c>
      <c r="B183" s="30" t="s">
        <v>234</v>
      </c>
      <c r="C183" s="24">
        <f>SUM(C184)</f>
        <v>82753</v>
      </c>
      <c r="D183" s="24">
        <f>SUM(D184)</f>
        <v>62753</v>
      </c>
      <c r="E183" s="24">
        <f>SUM(E184)</f>
        <v>20000</v>
      </c>
      <c r="F183" s="24">
        <f>SUM(F184)</f>
        <v>0</v>
      </c>
      <c r="G183" s="24">
        <f>SUM(G184)</f>
        <v>108416.3</v>
      </c>
      <c r="H183" s="26">
        <f>SUM(G183/G17)*100</f>
        <v>1.050971764642163</v>
      </c>
      <c r="I183" s="26">
        <f t="shared" si="20"/>
        <v>131.01192706004616</v>
      </c>
      <c r="J183" s="24">
        <f>SUM(J184)</f>
        <v>108416.3</v>
      </c>
      <c r="K183" s="26">
        <f>SUM(J183/J17)*100</f>
        <v>1.3813967557820812</v>
      </c>
      <c r="L183" s="26">
        <f t="shared" si="21"/>
        <v>172.7667203161602</v>
      </c>
      <c r="M183" s="24">
        <f>SUM(M184)</f>
        <v>0</v>
      </c>
      <c r="N183" s="26">
        <f>SUM(M183/M17)*100</f>
        <v>0</v>
      </c>
      <c r="O183" s="26">
        <f>SUM(M183/E183)*100</f>
        <v>0</v>
      </c>
      <c r="P183" s="24">
        <f>SUM(P184)</f>
        <v>0</v>
      </c>
      <c r="Q183" s="26"/>
      <c r="R183" s="28"/>
    </row>
    <row r="184" spans="1:18" s="17" customFormat="1" ht="102.75" customHeight="1">
      <c r="A184" s="100" t="s">
        <v>235</v>
      </c>
      <c r="B184" s="30" t="s">
        <v>236</v>
      </c>
      <c r="C184" s="24">
        <f>SUM(C185:C186)</f>
        <v>82753</v>
      </c>
      <c r="D184" s="24">
        <f>SUM(D185:D186)</f>
        <v>62753</v>
      </c>
      <c r="E184" s="24">
        <f>SUM(E185:E186)</f>
        <v>20000</v>
      </c>
      <c r="F184" s="24">
        <f>SUM(F185:F186)</f>
        <v>0</v>
      </c>
      <c r="G184" s="24">
        <f>SUM(G185:G186)</f>
        <v>108416.3</v>
      </c>
      <c r="H184" s="26">
        <f>SUM(G184/G17)*100</f>
        <v>1.050971764642163</v>
      </c>
      <c r="I184" s="26">
        <f t="shared" si="20"/>
        <v>131.01192706004616</v>
      </c>
      <c r="J184" s="24">
        <f>SUM(J185:J186)</f>
        <v>108416.3</v>
      </c>
      <c r="K184" s="26">
        <f>SUM(J184/J17)*100</f>
        <v>1.3813967557820812</v>
      </c>
      <c r="L184" s="26">
        <f t="shared" si="21"/>
        <v>172.7667203161602</v>
      </c>
      <c r="M184" s="24">
        <f>SUM(M186:M186)</f>
        <v>0</v>
      </c>
      <c r="N184" s="26">
        <f>SUM(M184/M17)*100</f>
        <v>0</v>
      </c>
      <c r="O184" s="26">
        <f>SUM(M184/E184)*100</f>
        <v>0</v>
      </c>
      <c r="P184" s="24">
        <f>SUM(P186:P186)</f>
        <v>0</v>
      </c>
      <c r="Q184" s="26"/>
      <c r="R184" s="28"/>
    </row>
    <row r="185" spans="1:18" s="17" customFormat="1" ht="135.75" customHeight="1">
      <c r="A185" s="49" t="s">
        <v>237</v>
      </c>
      <c r="B185" s="95" t="s">
        <v>238</v>
      </c>
      <c r="C185" s="24">
        <f>SUM(D185:F185)</f>
        <v>62753</v>
      </c>
      <c r="D185" s="24">
        <v>62753</v>
      </c>
      <c r="E185" s="24"/>
      <c r="F185" s="24"/>
      <c r="G185" s="24">
        <f>SUM(J185+M185+P185)</f>
        <v>108416.3</v>
      </c>
      <c r="H185" s="26">
        <f>SUM(G185/G17)*100</f>
        <v>1.050971764642163</v>
      </c>
      <c r="I185" s="26">
        <f t="shared" si="20"/>
        <v>172.7667203161602</v>
      </c>
      <c r="J185" s="24">
        <v>108416.3</v>
      </c>
      <c r="K185" s="26">
        <f>SUM(J185/J17)*100</f>
        <v>1.3813967557820812</v>
      </c>
      <c r="L185" s="26">
        <f t="shared" si="21"/>
        <v>172.7667203161602</v>
      </c>
      <c r="M185" s="24"/>
      <c r="N185" s="26"/>
      <c r="O185" s="26"/>
      <c r="P185" s="24"/>
      <c r="Q185" s="26"/>
      <c r="R185" s="28"/>
    </row>
    <row r="186" spans="1:18" s="17" customFormat="1" ht="125.25" customHeight="1">
      <c r="A186" s="100" t="s">
        <v>239</v>
      </c>
      <c r="B186" s="30" t="s">
        <v>240</v>
      </c>
      <c r="C186" s="24">
        <f>SUM(D186:F186)</f>
        <v>20000</v>
      </c>
      <c r="D186" s="24"/>
      <c r="E186" s="24">
        <v>20000</v>
      </c>
      <c r="F186" s="24"/>
      <c r="G186" s="24">
        <f>SUM(J186+M186+P186)</f>
        <v>0</v>
      </c>
      <c r="H186" s="26">
        <f>SUM(G186/G17)*100</f>
        <v>0</v>
      </c>
      <c r="I186" s="26"/>
      <c r="J186" s="24"/>
      <c r="K186" s="26">
        <f>SUM(J186/J17)*100</f>
        <v>0</v>
      </c>
      <c r="L186" s="26" t="e">
        <f t="shared" si="21"/>
        <v>#DIV/0!</v>
      </c>
      <c r="M186" s="24"/>
      <c r="N186" s="26">
        <f>SUM(M186/M17)*100</f>
        <v>0</v>
      </c>
      <c r="O186" s="26">
        <f>SUM(M186/E186)*100</f>
        <v>0</v>
      </c>
      <c r="P186" s="24"/>
      <c r="Q186" s="26"/>
      <c r="R186" s="28"/>
    </row>
    <row r="187" spans="1:18" ht="14.25" customHeight="1">
      <c r="A187" s="54"/>
      <c r="B187" s="55"/>
      <c r="C187" s="56"/>
      <c r="D187" s="56"/>
      <c r="E187" s="56"/>
      <c r="F187" s="56"/>
      <c r="G187" s="56"/>
      <c r="H187" s="57"/>
      <c r="I187" s="57"/>
      <c r="J187" s="56"/>
      <c r="K187" s="56"/>
      <c r="L187" s="56"/>
      <c r="M187" s="56"/>
      <c r="N187" s="56"/>
      <c r="O187" s="56"/>
      <c r="P187" s="56"/>
      <c r="Q187" s="117"/>
      <c r="R187" s="67"/>
    </row>
    <row r="188" spans="1:18" s="17" customFormat="1" ht="44.25" customHeight="1">
      <c r="A188" s="191" t="s">
        <v>241</v>
      </c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</row>
    <row r="189" spans="1:18" s="17" customFormat="1" ht="45.75" customHeight="1">
      <c r="A189" s="194" t="s">
        <v>242</v>
      </c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</row>
    <row r="190" spans="1:18" s="17" customFormat="1" ht="21" customHeight="1">
      <c r="A190" s="42"/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9"/>
    </row>
    <row r="191" spans="1:18" s="17" customFormat="1" ht="27.75" customHeight="1">
      <c r="A191" s="197" t="s">
        <v>7</v>
      </c>
      <c r="B191" s="197" t="s">
        <v>8</v>
      </c>
      <c r="C191" s="198" t="s">
        <v>9</v>
      </c>
      <c r="D191" s="198"/>
      <c r="E191" s="198"/>
      <c r="F191" s="198"/>
      <c r="G191" s="198" t="s">
        <v>10</v>
      </c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</row>
    <row r="192" spans="1:18" ht="78" customHeight="1">
      <c r="A192" s="197"/>
      <c r="B192" s="197"/>
      <c r="C192" s="68" t="s">
        <v>11</v>
      </c>
      <c r="D192" s="69" t="s">
        <v>12</v>
      </c>
      <c r="E192" s="69" t="s">
        <v>13</v>
      </c>
      <c r="F192" s="69" t="s">
        <v>17</v>
      </c>
      <c r="G192" s="68" t="s">
        <v>11</v>
      </c>
      <c r="H192" s="68" t="s">
        <v>143</v>
      </c>
      <c r="I192" s="70" t="s">
        <v>16</v>
      </c>
      <c r="J192" s="69" t="s">
        <v>12</v>
      </c>
      <c r="K192" s="68" t="s">
        <v>143</v>
      </c>
      <c r="L192" s="70" t="s">
        <v>16</v>
      </c>
      <c r="M192" s="69" t="s">
        <v>13</v>
      </c>
      <c r="N192" s="68" t="s">
        <v>143</v>
      </c>
      <c r="O192" s="70" t="s">
        <v>16</v>
      </c>
      <c r="P192" s="69" t="s">
        <v>17</v>
      </c>
      <c r="Q192" s="68" t="s">
        <v>143</v>
      </c>
      <c r="R192" s="70" t="s">
        <v>16</v>
      </c>
    </row>
    <row r="193" spans="1:18" ht="26.25" customHeight="1">
      <c r="A193" s="120" t="s">
        <v>243</v>
      </c>
      <c r="B193" s="45" t="s">
        <v>244</v>
      </c>
      <c r="C193" s="75">
        <f aca="true" t="shared" si="22" ref="C193:C228">SUM(D193:F193)</f>
        <v>153407.84</v>
      </c>
      <c r="D193" s="75">
        <f>SUM(D194+D221+D227)</f>
        <v>153407.84</v>
      </c>
      <c r="E193" s="75">
        <f>SUM(E194+E221+E227)</f>
        <v>0</v>
      </c>
      <c r="F193" s="75">
        <f>SUM(F194+F221+F227)</f>
        <v>0</v>
      </c>
      <c r="G193" s="75">
        <f>SUM(J193+M193+P193)</f>
        <v>166116.72</v>
      </c>
      <c r="H193" s="75">
        <f>SUM(H194,H215,H227)</f>
        <v>1.1884664791653023</v>
      </c>
      <c r="I193" s="46">
        <f aca="true" t="shared" si="23" ref="I193:I217">SUM(G193/C193)*100</f>
        <v>108.2843745143664</v>
      </c>
      <c r="J193" s="75">
        <f>SUM(J194+J221+J227)</f>
        <v>166116.72</v>
      </c>
      <c r="K193" s="121">
        <f>SUM(K194,K215,K227)</f>
        <v>1.5621197389957335</v>
      </c>
      <c r="L193" s="46">
        <f aca="true" t="shared" si="24" ref="L193:L217">SUM(J193/D193)*100</f>
        <v>108.2843745143664</v>
      </c>
      <c r="M193" s="46">
        <f>SUM(M223)</f>
        <v>0</v>
      </c>
      <c r="N193" s="46"/>
      <c r="O193" s="46"/>
      <c r="P193" s="75">
        <f>SUM(P218)</f>
        <v>0</v>
      </c>
      <c r="Q193" s="122">
        <f>SUM(Q194,Q215,Q227)</f>
        <v>0</v>
      </c>
      <c r="R193" s="122">
        <f>SUM(R194,R215,R227)</f>
        <v>0</v>
      </c>
    </row>
    <row r="194" spans="1:18" ht="60.75" customHeight="1">
      <c r="A194" s="44" t="s">
        <v>245</v>
      </c>
      <c r="B194" s="45" t="s">
        <v>246</v>
      </c>
      <c r="C194" s="25">
        <f t="shared" si="22"/>
        <v>113400</v>
      </c>
      <c r="D194" s="25">
        <f>SUM(D195)</f>
        <v>113400</v>
      </c>
      <c r="E194" s="25"/>
      <c r="F194" s="25"/>
      <c r="G194" s="25">
        <f>SUM(J194,P194)</f>
        <v>112100</v>
      </c>
      <c r="H194" s="25">
        <f>SUM(G194/G17)*100</f>
        <v>1.0866810139839347</v>
      </c>
      <c r="I194" s="46">
        <f t="shared" si="23"/>
        <v>98.85361552028219</v>
      </c>
      <c r="J194" s="25">
        <f>SUM(J195)</f>
        <v>112100</v>
      </c>
      <c r="K194" s="46">
        <f>SUM(J194/J17)*100</f>
        <v>1.4283329750523794</v>
      </c>
      <c r="L194" s="46">
        <f t="shared" si="24"/>
        <v>98.85361552028219</v>
      </c>
      <c r="M194" s="46"/>
      <c r="N194" s="46"/>
      <c r="O194" s="46"/>
      <c r="P194" s="25"/>
      <c r="Q194" s="97"/>
      <c r="R194" s="97"/>
    </row>
    <row r="195" spans="1:18" ht="65.25" customHeight="1">
      <c r="A195" s="44" t="s">
        <v>245</v>
      </c>
      <c r="B195" s="45" t="s">
        <v>247</v>
      </c>
      <c r="C195" s="25">
        <f t="shared" si="22"/>
        <v>113400</v>
      </c>
      <c r="D195" s="25">
        <f>SUM(D196+D198+D200+D202+D204+D206+D208+D210+D212+D214+D216)</f>
        <v>113400</v>
      </c>
      <c r="E195" s="25"/>
      <c r="F195" s="25"/>
      <c r="G195" s="25">
        <f>SUM(J195,P195)</f>
        <v>112100</v>
      </c>
      <c r="H195" s="25">
        <f>SUM(G195/G17)*100</f>
        <v>1.0866810139839347</v>
      </c>
      <c r="I195" s="46">
        <f t="shared" si="23"/>
        <v>98.85361552028219</v>
      </c>
      <c r="J195" s="25">
        <f>SUM(J196+J198+J200+J202+J204+J206+J208+J210+J212+J214+J216)</f>
        <v>112100</v>
      </c>
      <c r="K195" s="46">
        <f>SUM(J195/J17)*100</f>
        <v>1.4283329750523794</v>
      </c>
      <c r="L195" s="46">
        <f t="shared" si="24"/>
        <v>98.85361552028219</v>
      </c>
      <c r="M195" s="46"/>
      <c r="N195" s="46"/>
      <c r="O195" s="46"/>
      <c r="P195" s="25"/>
      <c r="Q195" s="97"/>
      <c r="R195" s="97"/>
    </row>
    <row r="196" spans="1:18" ht="105" customHeight="1">
      <c r="A196" s="123" t="s">
        <v>248</v>
      </c>
      <c r="B196" s="45" t="s">
        <v>249</v>
      </c>
      <c r="C196" s="25">
        <f t="shared" si="22"/>
        <v>8100</v>
      </c>
      <c r="D196" s="25">
        <f>SUM(D197)</f>
        <v>8100</v>
      </c>
      <c r="E196" s="25">
        <f>SUM(E197)</f>
        <v>0</v>
      </c>
      <c r="F196" s="25">
        <f>SUM(F197)</f>
        <v>0</v>
      </c>
      <c r="G196" s="25">
        <f>SUM(J196,P196)</f>
        <v>8100</v>
      </c>
      <c r="H196" s="25">
        <f>SUM(G196/G17)*100</f>
        <v>0.07852021599705505</v>
      </c>
      <c r="I196" s="46">
        <f t="shared" si="23"/>
        <v>100</v>
      </c>
      <c r="J196" s="25">
        <f>SUM(J197)</f>
        <v>8100</v>
      </c>
      <c r="K196" s="46">
        <f>SUM(J196/J17)*100</f>
        <v>0.1032069321848731</v>
      </c>
      <c r="L196" s="46">
        <f t="shared" si="24"/>
        <v>100</v>
      </c>
      <c r="M196" s="46"/>
      <c r="N196" s="46"/>
      <c r="O196" s="46"/>
      <c r="P196" s="25"/>
      <c r="Q196" s="97"/>
      <c r="R196" s="97"/>
    </row>
    <row r="197" spans="1:18" ht="212.25" customHeight="1">
      <c r="A197" s="105" t="s">
        <v>250</v>
      </c>
      <c r="B197" s="106" t="s">
        <v>251</v>
      </c>
      <c r="C197" s="25">
        <f t="shared" si="22"/>
        <v>8100</v>
      </c>
      <c r="D197" s="25">
        <v>8100</v>
      </c>
      <c r="E197" s="25"/>
      <c r="F197" s="25"/>
      <c r="G197" s="25">
        <f>SUM(J197,P197)</f>
        <v>8100</v>
      </c>
      <c r="H197" s="25">
        <f>SUM(G197/G17)*100</f>
        <v>0.07852021599705505</v>
      </c>
      <c r="I197" s="46">
        <f t="shared" si="23"/>
        <v>100</v>
      </c>
      <c r="J197" s="25">
        <v>8100</v>
      </c>
      <c r="K197" s="46">
        <f>SUM(J197/J17)*100</f>
        <v>0.1032069321848731</v>
      </c>
      <c r="L197" s="46">
        <f t="shared" si="24"/>
        <v>100</v>
      </c>
      <c r="M197" s="46"/>
      <c r="N197" s="46"/>
      <c r="O197" s="46"/>
      <c r="P197" s="25"/>
      <c r="Q197" s="97"/>
      <c r="R197" s="97"/>
    </row>
    <row r="198" spans="1:18" ht="141" customHeight="1">
      <c r="A198" s="124" t="s">
        <v>252</v>
      </c>
      <c r="B198" s="95" t="s">
        <v>253</v>
      </c>
      <c r="C198" s="25">
        <f t="shared" si="22"/>
        <v>7500</v>
      </c>
      <c r="D198" s="25">
        <f>SUM(D199)</f>
        <v>7500</v>
      </c>
      <c r="E198" s="25">
        <f>SUM(E199)</f>
        <v>0</v>
      </c>
      <c r="F198" s="25">
        <f>SUM(F199)</f>
        <v>0</v>
      </c>
      <c r="G198" s="25">
        <f aca="true" t="shared" si="25" ref="G198:G213">SUM(J198+M198+P198)</f>
        <v>6000</v>
      </c>
      <c r="H198" s="25">
        <f>SUM(G198/G17)*100</f>
        <v>0.058163122960781515</v>
      </c>
      <c r="I198" s="46">
        <f t="shared" si="23"/>
        <v>80</v>
      </c>
      <c r="J198" s="25">
        <f>SUM(J199)</f>
        <v>6000</v>
      </c>
      <c r="K198" s="46">
        <f>SUM(J198/J17)*100</f>
        <v>0.0764495793962023</v>
      </c>
      <c r="L198" s="46">
        <f t="shared" si="24"/>
        <v>80</v>
      </c>
      <c r="M198" s="46"/>
      <c r="N198" s="46"/>
      <c r="O198" s="46"/>
      <c r="P198" s="25"/>
      <c r="Q198" s="97"/>
      <c r="R198" s="97"/>
    </row>
    <row r="199" spans="1:18" ht="176.25" customHeight="1">
      <c r="A199" s="124" t="s">
        <v>254</v>
      </c>
      <c r="B199" s="95" t="s">
        <v>255</v>
      </c>
      <c r="C199" s="25">
        <f t="shared" si="22"/>
        <v>7500</v>
      </c>
      <c r="D199" s="25">
        <v>7500</v>
      </c>
      <c r="E199" s="25"/>
      <c r="F199" s="25"/>
      <c r="G199" s="25">
        <f t="shared" si="25"/>
        <v>6000</v>
      </c>
      <c r="H199" s="25">
        <f>SUM(G199/G17)*100</f>
        <v>0.058163122960781515</v>
      </c>
      <c r="I199" s="46">
        <f t="shared" si="23"/>
        <v>80</v>
      </c>
      <c r="J199" s="25">
        <v>6000</v>
      </c>
      <c r="K199" s="46">
        <f>SUM(J199/J17)*100</f>
        <v>0.0764495793962023</v>
      </c>
      <c r="L199" s="46">
        <f t="shared" si="24"/>
        <v>80</v>
      </c>
      <c r="M199" s="46"/>
      <c r="N199" s="46"/>
      <c r="O199" s="46"/>
      <c r="P199" s="25"/>
      <c r="Q199" s="97"/>
      <c r="R199" s="97"/>
    </row>
    <row r="200" spans="1:18" ht="94.5" customHeight="1">
      <c r="A200" s="91" t="s">
        <v>256</v>
      </c>
      <c r="B200" s="95" t="s">
        <v>257</v>
      </c>
      <c r="C200" s="25">
        <f t="shared" si="22"/>
        <v>5000</v>
      </c>
      <c r="D200" s="25">
        <f>SUM(D201)</f>
        <v>5000</v>
      </c>
      <c r="E200" s="25">
        <f>SUM(E201)</f>
        <v>0</v>
      </c>
      <c r="F200" s="25">
        <f>SUM(F201)</f>
        <v>0</v>
      </c>
      <c r="G200" s="25">
        <f t="shared" si="25"/>
        <v>5000</v>
      </c>
      <c r="H200" s="25">
        <f>SUM(G200/G17)*100</f>
        <v>0.0484692691339846</v>
      </c>
      <c r="I200" s="46">
        <f t="shared" si="23"/>
        <v>100</v>
      </c>
      <c r="J200" s="25">
        <f>SUM(J201)</f>
        <v>5000</v>
      </c>
      <c r="K200" s="46">
        <f>SUM(J200/J17)*100</f>
        <v>0.06370798283016858</v>
      </c>
      <c r="L200" s="46">
        <f t="shared" si="24"/>
        <v>100</v>
      </c>
      <c r="M200" s="46"/>
      <c r="N200" s="46"/>
      <c r="O200" s="46"/>
      <c r="P200" s="25"/>
      <c r="Q200" s="97"/>
      <c r="R200" s="97"/>
    </row>
    <row r="201" spans="1:18" ht="120.75" customHeight="1">
      <c r="A201" s="91" t="s">
        <v>258</v>
      </c>
      <c r="B201" s="95" t="s">
        <v>259</v>
      </c>
      <c r="C201" s="25">
        <f t="shared" si="22"/>
        <v>5000</v>
      </c>
      <c r="D201" s="25">
        <v>5000</v>
      </c>
      <c r="E201" s="25"/>
      <c r="F201" s="25"/>
      <c r="G201" s="25">
        <f t="shared" si="25"/>
        <v>5000</v>
      </c>
      <c r="H201" s="25">
        <f>SUM(G201/G17)*100</f>
        <v>0.0484692691339846</v>
      </c>
      <c r="I201" s="46">
        <f t="shared" si="23"/>
        <v>100</v>
      </c>
      <c r="J201" s="25">
        <v>5000</v>
      </c>
      <c r="K201" s="46">
        <f>SUM(J201/J17)*100</f>
        <v>0.06370798283016858</v>
      </c>
      <c r="L201" s="46">
        <f t="shared" si="24"/>
        <v>100</v>
      </c>
      <c r="M201" s="46"/>
      <c r="N201" s="46"/>
      <c r="O201" s="46"/>
      <c r="P201" s="25"/>
      <c r="Q201" s="97"/>
      <c r="R201" s="97"/>
    </row>
    <row r="202" spans="1:18" ht="102.75" customHeight="1">
      <c r="A202" s="124" t="s">
        <v>260</v>
      </c>
      <c r="B202" s="95" t="s">
        <v>261</v>
      </c>
      <c r="C202" s="25">
        <f t="shared" si="22"/>
        <v>45000</v>
      </c>
      <c r="D202" s="25">
        <f>SUM(D203)</f>
        <v>45000</v>
      </c>
      <c r="E202" s="25">
        <f>SUM(E203)</f>
        <v>0</v>
      </c>
      <c r="F202" s="25">
        <f>SUM(F203)</f>
        <v>0</v>
      </c>
      <c r="G202" s="25">
        <f t="shared" si="25"/>
        <v>45000</v>
      </c>
      <c r="H202" s="25">
        <f>SUM(G202/G17)*100</f>
        <v>0.4362234222058614</v>
      </c>
      <c r="I202" s="46">
        <f t="shared" si="23"/>
        <v>100</v>
      </c>
      <c r="J202" s="25">
        <f>SUM(J203)</f>
        <v>45000</v>
      </c>
      <c r="K202" s="46">
        <f>SUM(J202/J17)*100</f>
        <v>0.5733718454715172</v>
      </c>
      <c r="L202" s="46">
        <f t="shared" si="24"/>
        <v>100</v>
      </c>
      <c r="M202" s="46"/>
      <c r="N202" s="46"/>
      <c r="O202" s="46"/>
      <c r="P202" s="25"/>
      <c r="Q202" s="97"/>
      <c r="R202" s="97"/>
    </row>
    <row r="203" spans="1:18" ht="138" customHeight="1">
      <c r="A203" s="124" t="s">
        <v>262</v>
      </c>
      <c r="B203" s="95" t="s">
        <v>263</v>
      </c>
      <c r="C203" s="25">
        <f t="shared" si="22"/>
        <v>45000</v>
      </c>
      <c r="D203" s="25">
        <v>45000</v>
      </c>
      <c r="E203" s="25"/>
      <c r="F203" s="25"/>
      <c r="G203" s="25">
        <f t="shared" si="25"/>
        <v>45000</v>
      </c>
      <c r="H203" s="25">
        <f>SUM(G203/G17)*100</f>
        <v>0.4362234222058614</v>
      </c>
      <c r="I203" s="46">
        <f t="shared" si="23"/>
        <v>100</v>
      </c>
      <c r="J203" s="25">
        <v>45000</v>
      </c>
      <c r="K203" s="46">
        <f>SUM(J203/J17)*100</f>
        <v>0.5733718454715172</v>
      </c>
      <c r="L203" s="46">
        <f t="shared" si="24"/>
        <v>100</v>
      </c>
      <c r="M203" s="46"/>
      <c r="N203" s="46"/>
      <c r="O203" s="46"/>
      <c r="P203" s="25"/>
      <c r="Q203" s="97"/>
      <c r="R203" s="97"/>
    </row>
    <row r="204" spans="1:18" ht="89.25" customHeight="1">
      <c r="A204" s="91" t="s">
        <v>264</v>
      </c>
      <c r="B204" s="95" t="s">
        <v>265</v>
      </c>
      <c r="C204" s="25">
        <f t="shared" si="22"/>
        <v>1500</v>
      </c>
      <c r="D204" s="25">
        <f>SUM(D205)</f>
        <v>1500</v>
      </c>
      <c r="E204" s="25">
        <f>SUM(E205)</f>
        <v>0</v>
      </c>
      <c r="F204" s="25">
        <f>SUM(F205)</f>
        <v>0</v>
      </c>
      <c r="G204" s="25">
        <f t="shared" si="25"/>
        <v>1500</v>
      </c>
      <c r="H204" s="25">
        <f>SUM(G204/G17)*100</f>
        <v>0.014540780740195379</v>
      </c>
      <c r="I204" s="46">
        <f t="shared" si="23"/>
        <v>100</v>
      </c>
      <c r="J204" s="25">
        <f>SUM(J205)</f>
        <v>1500</v>
      </c>
      <c r="K204" s="46">
        <f>SUM(J204/J17)*100</f>
        <v>0.019112394849050574</v>
      </c>
      <c r="L204" s="46">
        <f t="shared" si="24"/>
        <v>100</v>
      </c>
      <c r="M204" s="46"/>
      <c r="N204" s="46"/>
      <c r="O204" s="46"/>
      <c r="P204" s="25"/>
      <c r="Q204" s="97"/>
      <c r="R204" s="97"/>
    </row>
    <row r="205" spans="1:18" ht="128.25" customHeight="1">
      <c r="A205" s="91" t="s">
        <v>266</v>
      </c>
      <c r="B205" s="95" t="s">
        <v>267</v>
      </c>
      <c r="C205" s="25">
        <f t="shared" si="22"/>
        <v>1500</v>
      </c>
      <c r="D205" s="25">
        <v>1500</v>
      </c>
      <c r="E205" s="25"/>
      <c r="F205" s="25"/>
      <c r="G205" s="25">
        <f t="shared" si="25"/>
        <v>1500</v>
      </c>
      <c r="H205" s="25">
        <f>SUM(G205/G17)*100</f>
        <v>0.014540780740195379</v>
      </c>
      <c r="I205" s="46">
        <f t="shared" si="23"/>
        <v>100</v>
      </c>
      <c r="J205" s="25">
        <v>1500</v>
      </c>
      <c r="K205" s="46">
        <f>SUM(J205/J17)*100</f>
        <v>0.019112394849050574</v>
      </c>
      <c r="L205" s="46">
        <f t="shared" si="24"/>
        <v>100</v>
      </c>
      <c r="M205" s="46"/>
      <c r="N205" s="46"/>
      <c r="O205" s="46"/>
      <c r="P205" s="25"/>
      <c r="Q205" s="97"/>
      <c r="R205" s="97"/>
    </row>
    <row r="206" spans="1:18" ht="96.75" customHeight="1">
      <c r="A206" s="91" t="s">
        <v>268</v>
      </c>
      <c r="B206" s="95" t="s">
        <v>269</v>
      </c>
      <c r="C206" s="25">
        <f t="shared" si="22"/>
        <v>1500</v>
      </c>
      <c r="D206" s="25">
        <f>SUM(D207)</f>
        <v>1500</v>
      </c>
      <c r="E206" s="25">
        <f>SUM(E207)</f>
        <v>0</v>
      </c>
      <c r="F206" s="25">
        <f>SUM(F207)</f>
        <v>0</v>
      </c>
      <c r="G206" s="25">
        <f t="shared" si="25"/>
        <v>1500</v>
      </c>
      <c r="H206" s="25">
        <f>SUM(G206/G17)*100</f>
        <v>0.014540780740195379</v>
      </c>
      <c r="I206" s="46">
        <f t="shared" si="23"/>
        <v>100</v>
      </c>
      <c r="J206" s="25">
        <f>SUM(J207)</f>
        <v>1500</v>
      </c>
      <c r="K206" s="46">
        <f>SUM(J206/J17)*100</f>
        <v>0.019112394849050574</v>
      </c>
      <c r="L206" s="46">
        <f t="shared" si="24"/>
        <v>100</v>
      </c>
      <c r="M206" s="46"/>
      <c r="N206" s="46"/>
      <c r="O206" s="46"/>
      <c r="P206" s="25"/>
      <c r="Q206" s="97"/>
      <c r="R206" s="97"/>
    </row>
    <row r="207" spans="1:18" ht="130.5" customHeight="1">
      <c r="A207" s="91" t="s">
        <v>270</v>
      </c>
      <c r="B207" s="95" t="s">
        <v>271</v>
      </c>
      <c r="C207" s="25">
        <f t="shared" si="22"/>
        <v>1500</v>
      </c>
      <c r="D207" s="25">
        <v>1500</v>
      </c>
      <c r="E207" s="25"/>
      <c r="F207" s="25"/>
      <c r="G207" s="25">
        <f t="shared" si="25"/>
        <v>1500</v>
      </c>
      <c r="H207" s="25">
        <f>SUM(G207/G17)*100</f>
        <v>0.014540780740195379</v>
      </c>
      <c r="I207" s="46">
        <f t="shared" si="23"/>
        <v>100</v>
      </c>
      <c r="J207" s="25">
        <v>1500</v>
      </c>
      <c r="K207" s="46">
        <f>SUM(J207/J17)*100</f>
        <v>0.019112394849050574</v>
      </c>
      <c r="L207" s="46">
        <f t="shared" si="24"/>
        <v>100</v>
      </c>
      <c r="M207" s="46"/>
      <c r="N207" s="46"/>
      <c r="O207" s="46"/>
      <c r="P207" s="25"/>
      <c r="Q207" s="97"/>
      <c r="R207" s="97"/>
    </row>
    <row r="208" spans="1:18" ht="125.25" customHeight="1">
      <c r="A208" s="49" t="s">
        <v>272</v>
      </c>
      <c r="B208" s="63" t="s">
        <v>273</v>
      </c>
      <c r="C208" s="25">
        <f t="shared" si="22"/>
        <v>1250</v>
      </c>
      <c r="D208" s="25">
        <f>SUM(D209)</f>
        <v>1250</v>
      </c>
      <c r="E208" s="25">
        <f>SUM(E209)</f>
        <v>0</v>
      </c>
      <c r="F208" s="25">
        <f>SUM(F209)</f>
        <v>0</v>
      </c>
      <c r="G208" s="25">
        <f t="shared" si="25"/>
        <v>1250</v>
      </c>
      <c r="H208" s="25">
        <f>SUM(G208/G17)*100</f>
        <v>0.01211731728349615</v>
      </c>
      <c r="I208" s="46">
        <f t="shared" si="23"/>
        <v>100</v>
      </c>
      <c r="J208" s="25">
        <f>SUM(J209)</f>
        <v>1250</v>
      </c>
      <c r="K208" s="46">
        <f>SUM(J208/J17)*100</f>
        <v>0.015926995707542146</v>
      </c>
      <c r="L208" s="46">
        <f t="shared" si="24"/>
        <v>100</v>
      </c>
      <c r="M208" s="46"/>
      <c r="N208" s="46"/>
      <c r="O208" s="46"/>
      <c r="P208" s="25"/>
      <c r="Q208" s="97"/>
      <c r="R208" s="97"/>
    </row>
    <row r="209" spans="1:18" ht="158.25" customHeight="1">
      <c r="A209" s="49" t="s">
        <v>274</v>
      </c>
      <c r="B209" s="63" t="s">
        <v>275</v>
      </c>
      <c r="C209" s="25">
        <f t="shared" si="22"/>
        <v>1250</v>
      </c>
      <c r="D209" s="25">
        <v>1250</v>
      </c>
      <c r="E209" s="25"/>
      <c r="F209" s="25"/>
      <c r="G209" s="25">
        <f t="shared" si="25"/>
        <v>1250</v>
      </c>
      <c r="H209" s="25">
        <f>SUM(G209/G17)*100</f>
        <v>0.01211731728349615</v>
      </c>
      <c r="I209" s="46">
        <f t="shared" si="23"/>
        <v>100</v>
      </c>
      <c r="J209" s="25">
        <v>1250</v>
      </c>
      <c r="K209" s="46">
        <f>SUM(J209/J17)*100</f>
        <v>0.015926995707542146</v>
      </c>
      <c r="L209" s="46">
        <f t="shared" si="24"/>
        <v>100</v>
      </c>
      <c r="M209" s="46"/>
      <c r="N209" s="46"/>
      <c r="O209" s="46"/>
      <c r="P209" s="25"/>
      <c r="Q209" s="97"/>
      <c r="R209" s="97"/>
    </row>
    <row r="210" spans="1:18" ht="122.25" customHeight="1">
      <c r="A210" s="49" t="s">
        <v>276</v>
      </c>
      <c r="B210" s="63" t="s">
        <v>277</v>
      </c>
      <c r="C210" s="25">
        <f t="shared" si="22"/>
        <v>21550</v>
      </c>
      <c r="D210" s="25">
        <f>SUM(D211)</f>
        <v>21550</v>
      </c>
      <c r="E210" s="25">
        <f>SUM(E211)</f>
        <v>0</v>
      </c>
      <c r="F210" s="25">
        <f>SUM(F211)</f>
        <v>0</v>
      </c>
      <c r="G210" s="25">
        <f t="shared" si="25"/>
        <v>20450</v>
      </c>
      <c r="H210" s="25">
        <f>SUM(G210/G17)*100</f>
        <v>0.198239310757997</v>
      </c>
      <c r="I210" s="46">
        <f t="shared" si="23"/>
        <v>94.89559164733178</v>
      </c>
      <c r="J210" s="25">
        <f>SUM(J211)</f>
        <v>20450</v>
      </c>
      <c r="K210" s="46">
        <f>SUM(J210/J17)*100</f>
        <v>0.2605656497753895</v>
      </c>
      <c r="L210" s="46">
        <f t="shared" si="24"/>
        <v>94.89559164733178</v>
      </c>
      <c r="M210" s="46"/>
      <c r="N210" s="46"/>
      <c r="O210" s="46"/>
      <c r="P210" s="25"/>
      <c r="Q210" s="97"/>
      <c r="R210" s="97"/>
    </row>
    <row r="211" spans="1:18" ht="189.75" customHeight="1">
      <c r="A211" s="49" t="s">
        <v>278</v>
      </c>
      <c r="B211" s="63" t="s">
        <v>279</v>
      </c>
      <c r="C211" s="25">
        <f t="shared" si="22"/>
        <v>21550</v>
      </c>
      <c r="D211" s="25">
        <v>21550</v>
      </c>
      <c r="E211" s="25"/>
      <c r="F211" s="25"/>
      <c r="G211" s="25">
        <f t="shared" si="25"/>
        <v>20450</v>
      </c>
      <c r="H211" s="25">
        <f>SUM(G211/G17)*100</f>
        <v>0.198239310757997</v>
      </c>
      <c r="I211" s="46">
        <f t="shared" si="23"/>
        <v>94.89559164733178</v>
      </c>
      <c r="J211" s="25">
        <v>20450</v>
      </c>
      <c r="K211" s="46">
        <f>SUM(J211/J17)*100</f>
        <v>0.2605656497753895</v>
      </c>
      <c r="L211" s="46">
        <f t="shared" si="24"/>
        <v>94.89559164733178</v>
      </c>
      <c r="M211" s="46"/>
      <c r="N211" s="46"/>
      <c r="O211" s="46"/>
      <c r="P211" s="25"/>
      <c r="Q211" s="97"/>
      <c r="R211" s="97"/>
    </row>
    <row r="212" spans="1:18" ht="105" customHeight="1">
      <c r="A212" s="49" t="s">
        <v>280</v>
      </c>
      <c r="B212" s="63" t="s">
        <v>281</v>
      </c>
      <c r="C212" s="25">
        <f t="shared" si="22"/>
        <v>0</v>
      </c>
      <c r="D212" s="25">
        <f>SUM(D213)</f>
        <v>0</v>
      </c>
      <c r="E212" s="25">
        <f>SUM(E213)</f>
        <v>0</v>
      </c>
      <c r="F212" s="25">
        <f>SUM(F213)</f>
        <v>0</v>
      </c>
      <c r="G212" s="25">
        <f t="shared" si="25"/>
        <v>1000</v>
      </c>
      <c r="H212" s="25">
        <f>SUM(G212/G17)*100</f>
        <v>0.00969385382679692</v>
      </c>
      <c r="I212" s="46" t="e">
        <f t="shared" si="23"/>
        <v>#DIV/0!</v>
      </c>
      <c r="J212" s="25">
        <f>SUM(J213)</f>
        <v>1000</v>
      </c>
      <c r="K212" s="46">
        <f>SUM(J212/J17)*100</f>
        <v>0.012741596566033717</v>
      </c>
      <c r="L212" s="46" t="e">
        <f t="shared" si="24"/>
        <v>#DIV/0!</v>
      </c>
      <c r="M212" s="46"/>
      <c r="N212" s="46"/>
      <c r="O212" s="46"/>
      <c r="P212" s="25"/>
      <c r="Q212" s="97"/>
      <c r="R212" s="97"/>
    </row>
    <row r="213" spans="1:18" ht="146.25" customHeight="1">
      <c r="A213" s="49" t="s">
        <v>282</v>
      </c>
      <c r="B213" s="63" t="s">
        <v>283</v>
      </c>
      <c r="C213" s="25">
        <f t="shared" si="22"/>
        <v>0</v>
      </c>
      <c r="D213" s="25"/>
      <c r="E213" s="25"/>
      <c r="F213" s="25"/>
      <c r="G213" s="25">
        <f t="shared" si="25"/>
        <v>1000</v>
      </c>
      <c r="H213" s="25">
        <f>SUM(G213/G17)*100</f>
        <v>0.00969385382679692</v>
      </c>
      <c r="I213" s="46" t="e">
        <f t="shared" si="23"/>
        <v>#DIV/0!</v>
      </c>
      <c r="J213" s="25">
        <v>1000</v>
      </c>
      <c r="K213" s="46">
        <f>SUM(J213/J17)*100</f>
        <v>0.012741596566033717</v>
      </c>
      <c r="L213" s="46" t="e">
        <f t="shared" si="24"/>
        <v>#DIV/0!</v>
      </c>
      <c r="M213" s="46"/>
      <c r="N213" s="46"/>
      <c r="O213" s="46"/>
      <c r="P213" s="25"/>
      <c r="Q213" s="97"/>
      <c r="R213" s="97"/>
    </row>
    <row r="214" spans="1:18" ht="93" customHeight="1">
      <c r="A214" s="77" t="s">
        <v>284</v>
      </c>
      <c r="B214" s="45" t="s">
        <v>285</v>
      </c>
      <c r="C214" s="25">
        <f t="shared" si="22"/>
        <v>10200</v>
      </c>
      <c r="D214" s="25">
        <f>SUM(D215)</f>
        <v>10200</v>
      </c>
      <c r="E214" s="25">
        <f>SUM(E215)</f>
        <v>0</v>
      </c>
      <c r="F214" s="25">
        <f>SUM(F215)</f>
        <v>0</v>
      </c>
      <c r="G214" s="25">
        <f aca="true" t="shared" si="26" ref="G214:G219">SUM(J214,P214)</f>
        <v>10500</v>
      </c>
      <c r="H214" s="25">
        <f>SUM(G214/G17)*100</f>
        <v>0.10178546518136765</v>
      </c>
      <c r="I214" s="46">
        <f t="shared" si="23"/>
        <v>102.94117647058823</v>
      </c>
      <c r="J214" s="25">
        <f>SUM(J215)</f>
        <v>10500</v>
      </c>
      <c r="K214" s="25">
        <f>SUM(J214/J17)*100</f>
        <v>0.133786763943354</v>
      </c>
      <c r="L214" s="46">
        <f t="shared" si="24"/>
        <v>102.94117647058823</v>
      </c>
      <c r="M214" s="46"/>
      <c r="N214" s="46"/>
      <c r="O214" s="46"/>
      <c r="P214" s="25"/>
      <c r="Q214" s="97"/>
      <c r="R214" s="97"/>
    </row>
    <row r="215" spans="1:18" ht="127.5" customHeight="1">
      <c r="A215" s="125" t="s">
        <v>286</v>
      </c>
      <c r="B215" s="45" t="s">
        <v>287</v>
      </c>
      <c r="C215" s="25">
        <f t="shared" si="22"/>
        <v>10200</v>
      </c>
      <c r="D215" s="25">
        <v>10200</v>
      </c>
      <c r="E215" s="25"/>
      <c r="F215" s="25"/>
      <c r="G215" s="25">
        <f t="shared" si="26"/>
        <v>10500</v>
      </c>
      <c r="H215" s="46">
        <f>SUM(G215/G17)*100</f>
        <v>0.10178546518136765</v>
      </c>
      <c r="I215" s="46">
        <f t="shared" si="23"/>
        <v>102.94117647058823</v>
      </c>
      <c r="J215" s="25">
        <v>10500</v>
      </c>
      <c r="K215" s="46">
        <f>SUM(J215/J17)*100</f>
        <v>0.133786763943354</v>
      </c>
      <c r="L215" s="46">
        <f t="shared" si="24"/>
        <v>102.94117647058823</v>
      </c>
      <c r="M215" s="46"/>
      <c r="N215" s="46"/>
      <c r="O215" s="46"/>
      <c r="P215" s="25"/>
      <c r="Q215" s="97"/>
      <c r="R215" s="97"/>
    </row>
    <row r="216" spans="1:18" ht="111.75" customHeight="1">
      <c r="A216" s="123" t="s">
        <v>288</v>
      </c>
      <c r="B216" s="45" t="s">
        <v>289</v>
      </c>
      <c r="C216" s="25">
        <f t="shared" si="22"/>
        <v>11800</v>
      </c>
      <c r="D216" s="25">
        <f>SUM(D217)</f>
        <v>11800</v>
      </c>
      <c r="E216" s="25">
        <f>SUM(E217)</f>
        <v>0</v>
      </c>
      <c r="F216" s="25">
        <f>SUM(F217)</f>
        <v>0</v>
      </c>
      <c r="G216" s="25">
        <f t="shared" si="26"/>
        <v>11800</v>
      </c>
      <c r="H216" s="46">
        <f>SUM(G216/G17)*100</f>
        <v>0.11438747515620366</v>
      </c>
      <c r="I216" s="46">
        <f t="shared" si="23"/>
        <v>100</v>
      </c>
      <c r="J216" s="25">
        <f>SUM(J217)</f>
        <v>11800</v>
      </c>
      <c r="K216" s="46">
        <f>SUM(J216/J17)*100</f>
        <v>0.15035083947919786</v>
      </c>
      <c r="L216" s="46">
        <f t="shared" si="24"/>
        <v>100</v>
      </c>
      <c r="M216" s="46"/>
      <c r="N216" s="46"/>
      <c r="O216" s="46"/>
      <c r="P216" s="25"/>
      <c r="Q216" s="97"/>
      <c r="R216" s="97"/>
    </row>
    <row r="217" spans="1:18" ht="150" customHeight="1">
      <c r="A217" s="123" t="s">
        <v>290</v>
      </c>
      <c r="B217" s="45" t="s">
        <v>291</v>
      </c>
      <c r="C217" s="25">
        <f t="shared" si="22"/>
        <v>11800</v>
      </c>
      <c r="D217" s="25">
        <v>11800</v>
      </c>
      <c r="E217" s="25"/>
      <c r="F217" s="25"/>
      <c r="G217" s="25">
        <f t="shared" si="26"/>
        <v>11800</v>
      </c>
      <c r="H217" s="46">
        <f>SUM(G217/G17)*100</f>
        <v>0.11438747515620366</v>
      </c>
      <c r="I217" s="46">
        <f t="shared" si="23"/>
        <v>100</v>
      </c>
      <c r="J217" s="25">
        <v>11800</v>
      </c>
      <c r="K217" s="46">
        <f>SUM(J217/J17)*100</f>
        <v>0.15035083947919786</v>
      </c>
      <c r="L217" s="46">
        <f t="shared" si="24"/>
        <v>100</v>
      </c>
      <c r="M217" s="46"/>
      <c r="N217" s="46"/>
      <c r="O217" s="46"/>
      <c r="P217" s="25"/>
      <c r="Q217" s="97"/>
      <c r="R217" s="97"/>
    </row>
    <row r="218" spans="1:18" ht="170.25" customHeight="1">
      <c r="A218" s="123" t="s">
        <v>292</v>
      </c>
      <c r="B218" s="45" t="s">
        <v>293</v>
      </c>
      <c r="C218" s="25">
        <f t="shared" si="22"/>
        <v>0</v>
      </c>
      <c r="D218" s="25">
        <f>SUM(D219)</f>
        <v>0</v>
      </c>
      <c r="E218" s="25">
        <f>SUM(E219)</f>
        <v>0</v>
      </c>
      <c r="F218" s="25">
        <f>SUM(F219)</f>
        <v>0</v>
      </c>
      <c r="G218" s="25">
        <f t="shared" si="26"/>
        <v>0</v>
      </c>
      <c r="H218" s="46">
        <f>SUM(G218/G17)*100</f>
        <v>0</v>
      </c>
      <c r="I218" s="46"/>
      <c r="J218" s="25"/>
      <c r="K218" s="46">
        <f>SUM(J218/J16)*100</f>
        <v>0</v>
      </c>
      <c r="L218" s="46"/>
      <c r="M218" s="46"/>
      <c r="N218" s="46"/>
      <c r="O218" s="46"/>
      <c r="P218" s="25">
        <f>SUM(P219)</f>
        <v>0</v>
      </c>
      <c r="Q218" s="126">
        <f>SUM(P218/P17)*100</f>
        <v>0</v>
      </c>
      <c r="R218" s="126"/>
    </row>
    <row r="219" spans="1:18" ht="90" customHeight="1">
      <c r="A219" s="123" t="s">
        <v>294</v>
      </c>
      <c r="B219" s="45" t="s">
        <v>295</v>
      </c>
      <c r="C219" s="25">
        <f t="shared" si="22"/>
        <v>0</v>
      </c>
      <c r="D219" s="25">
        <f>SUM(D220)</f>
        <v>0</v>
      </c>
      <c r="E219" s="25">
        <f>SUM(E220)</f>
        <v>0</v>
      </c>
      <c r="F219" s="25">
        <f>SUM(F220)</f>
        <v>0</v>
      </c>
      <c r="G219" s="25">
        <f t="shared" si="26"/>
        <v>0</v>
      </c>
      <c r="H219" s="46">
        <f>SUM(G219/G17)*100</f>
        <v>0</v>
      </c>
      <c r="I219" s="46"/>
      <c r="J219" s="25"/>
      <c r="K219" s="46"/>
      <c r="L219" s="46"/>
      <c r="M219" s="46"/>
      <c r="N219" s="46"/>
      <c r="O219" s="46"/>
      <c r="P219" s="25">
        <f>SUM(P220)</f>
        <v>0</v>
      </c>
      <c r="Q219" s="126">
        <f>SUM(P219/P17)*100</f>
        <v>0</v>
      </c>
      <c r="R219" s="126"/>
    </row>
    <row r="220" spans="1:18" ht="116.25" customHeight="1">
      <c r="A220" s="123" t="s">
        <v>296</v>
      </c>
      <c r="B220" s="45" t="s">
        <v>297</v>
      </c>
      <c r="C220" s="25">
        <f t="shared" si="22"/>
        <v>0</v>
      </c>
      <c r="D220" s="25"/>
      <c r="E220" s="25"/>
      <c r="F220" s="25"/>
      <c r="G220" s="25">
        <f>SUM(J220,P220+M220)</f>
        <v>0</v>
      </c>
      <c r="H220" s="46">
        <f>SUM(G220/G17)*100</f>
        <v>0</v>
      </c>
      <c r="I220" s="46"/>
      <c r="J220" s="25"/>
      <c r="K220" s="46"/>
      <c r="L220" s="46"/>
      <c r="M220" s="46"/>
      <c r="N220" s="46"/>
      <c r="O220" s="46"/>
      <c r="P220" s="25"/>
      <c r="Q220" s="126">
        <f>SUM(P220/P17)*100</f>
        <v>0</v>
      </c>
      <c r="R220" s="126"/>
    </row>
    <row r="221" spans="1:18" ht="33.75" customHeight="1">
      <c r="A221" s="44" t="s">
        <v>298</v>
      </c>
      <c r="B221" s="45" t="s">
        <v>299</v>
      </c>
      <c r="C221" s="25">
        <f t="shared" si="22"/>
        <v>40007.84</v>
      </c>
      <c r="D221" s="25">
        <f>SUM(D224)</f>
        <v>40007.84</v>
      </c>
      <c r="E221" s="25">
        <f>SUM(E224)</f>
        <v>0</v>
      </c>
      <c r="F221" s="25">
        <f>SUM(F224)</f>
        <v>0</v>
      </c>
      <c r="G221" s="25">
        <f>SUM(J221,P221+M221)</f>
        <v>54016.719999999994</v>
      </c>
      <c r="H221" s="46">
        <f>SUM(G221/G17)*100</f>
        <v>0.5236301878830176</v>
      </c>
      <c r="I221" s="46">
        <f>SUM(G221/C221)*100</f>
        <v>135.01533699394918</v>
      </c>
      <c r="J221" s="25">
        <f>SUM(J224)</f>
        <v>54016.719999999994</v>
      </c>
      <c r="K221" s="46">
        <f>SUM(J221/J17)*100</f>
        <v>0.6882592540604047</v>
      </c>
      <c r="L221" s="46">
        <f>SUM(J221/D221)*100</f>
        <v>135.01533699394918</v>
      </c>
      <c r="M221" s="46"/>
      <c r="N221" s="46"/>
      <c r="O221" s="46"/>
      <c r="P221" s="25"/>
      <c r="Q221" s="97"/>
      <c r="R221" s="97"/>
    </row>
    <row r="222" spans="1:18" ht="133.5" customHeight="1">
      <c r="A222" s="123" t="s">
        <v>300</v>
      </c>
      <c r="B222" s="45" t="s">
        <v>301</v>
      </c>
      <c r="C222" s="25">
        <f t="shared" si="22"/>
        <v>0</v>
      </c>
      <c r="D222" s="25"/>
      <c r="E222" s="25"/>
      <c r="F222" s="25"/>
      <c r="G222" s="25">
        <f>SUM(J222,P222+M222)</f>
        <v>0</v>
      </c>
      <c r="H222" s="46"/>
      <c r="I222" s="46"/>
      <c r="J222" s="25"/>
      <c r="K222" s="46"/>
      <c r="L222" s="46"/>
      <c r="M222" s="46"/>
      <c r="N222" s="46"/>
      <c r="O222" s="46"/>
      <c r="P222" s="25"/>
      <c r="Q222" s="97"/>
      <c r="R222" s="97"/>
    </row>
    <row r="223" spans="1:18" ht="103.5" customHeight="1">
      <c r="A223" s="123" t="s">
        <v>302</v>
      </c>
      <c r="B223" s="45" t="s">
        <v>303</v>
      </c>
      <c r="C223" s="25">
        <f t="shared" si="22"/>
        <v>0</v>
      </c>
      <c r="D223" s="25"/>
      <c r="E223" s="25"/>
      <c r="F223" s="25"/>
      <c r="G223" s="25">
        <f>SUM(J223,P223+M223)</f>
        <v>0</v>
      </c>
      <c r="H223" s="46"/>
      <c r="I223" s="46"/>
      <c r="J223" s="25"/>
      <c r="K223" s="46"/>
      <c r="L223" s="46"/>
      <c r="M223" s="46"/>
      <c r="N223" s="46">
        <f>SUM(M223/M17)*100</f>
        <v>0</v>
      </c>
      <c r="O223" s="46"/>
      <c r="P223" s="25"/>
      <c r="Q223" s="97"/>
      <c r="R223" s="97"/>
    </row>
    <row r="224" spans="1:18" ht="110.25" customHeight="1">
      <c r="A224" s="100" t="s">
        <v>304</v>
      </c>
      <c r="B224" s="45" t="s">
        <v>305</v>
      </c>
      <c r="C224" s="25">
        <f t="shared" si="22"/>
        <v>40007.84</v>
      </c>
      <c r="D224" s="25">
        <f>SUM(D225:D226)</f>
        <v>40007.84</v>
      </c>
      <c r="E224" s="25">
        <f>SUM(E225:E226)</f>
        <v>0</v>
      </c>
      <c r="F224" s="25">
        <f>SUM(F225:F226)</f>
        <v>0</v>
      </c>
      <c r="G224" s="25">
        <f>SUM(J224,P224+M224)</f>
        <v>54016.719999999994</v>
      </c>
      <c r="H224" s="46">
        <f>SUM(G224/G17)*100</f>
        <v>0.5236301878830176</v>
      </c>
      <c r="I224" s="46">
        <f>SUM(G224/C224)*100</f>
        <v>135.01533699394918</v>
      </c>
      <c r="J224" s="25">
        <f>SUM(J225:J226)</f>
        <v>54016.719999999994</v>
      </c>
      <c r="K224" s="46">
        <f>SUM(J224/J17)*100</f>
        <v>0.6882592540604047</v>
      </c>
      <c r="L224" s="46">
        <f>SUM(J224/D224)*100</f>
        <v>135.01533699394918</v>
      </c>
      <c r="M224" s="46"/>
      <c r="N224" s="46"/>
      <c r="O224" s="46"/>
      <c r="P224" s="25"/>
      <c r="Q224" s="97"/>
      <c r="R224" s="97"/>
    </row>
    <row r="225" spans="1:18" ht="108" customHeight="1">
      <c r="A225" s="127" t="s">
        <v>306</v>
      </c>
      <c r="B225" s="128" t="s">
        <v>307</v>
      </c>
      <c r="C225" s="25">
        <f t="shared" si="22"/>
        <v>40000</v>
      </c>
      <c r="D225" s="25">
        <v>40000</v>
      </c>
      <c r="E225" s="25"/>
      <c r="F225" s="25"/>
      <c r="G225" s="25">
        <f>SUM(J225,P225)</f>
        <v>54008.88</v>
      </c>
      <c r="H225" s="46">
        <f>SUM(G225/G17)*100</f>
        <v>0.5235541880690155</v>
      </c>
      <c r="I225" s="46">
        <f>SUM(G225/C225)*100</f>
        <v>135.0222</v>
      </c>
      <c r="J225" s="25">
        <v>54008.88</v>
      </c>
      <c r="K225" s="46">
        <f>SUM(J225/J17)*100</f>
        <v>0.688159359943327</v>
      </c>
      <c r="L225" s="46">
        <f>SUM(J225/D225)*100</f>
        <v>135.0222</v>
      </c>
      <c r="M225" s="46"/>
      <c r="N225" s="46"/>
      <c r="O225" s="46"/>
      <c r="P225" s="25"/>
      <c r="Q225" s="97"/>
      <c r="R225" s="97"/>
    </row>
    <row r="226" spans="1:18" ht="111.75" customHeight="1">
      <c r="A226" s="127" t="s">
        <v>308</v>
      </c>
      <c r="B226" s="128" t="s">
        <v>309</v>
      </c>
      <c r="C226" s="25">
        <f t="shared" si="22"/>
        <v>7.84</v>
      </c>
      <c r="D226" s="25">
        <v>7.84</v>
      </c>
      <c r="E226" s="25"/>
      <c r="F226" s="25"/>
      <c r="G226" s="25">
        <f>SUM(J226,P226)</f>
        <v>7.84</v>
      </c>
      <c r="H226" s="46">
        <f>SUM(G226/G17)*100</f>
        <v>7.599981400208785E-05</v>
      </c>
      <c r="I226" s="46">
        <f>SUM(G226/C226)*100</f>
        <v>100</v>
      </c>
      <c r="J226" s="25">
        <v>7.84</v>
      </c>
      <c r="K226" s="46">
        <f>SUM(J226/J17)*100</f>
        <v>9.989411707770433E-05</v>
      </c>
      <c r="L226" s="46">
        <f>SUM(J226/D226)*100</f>
        <v>100</v>
      </c>
      <c r="M226" s="46"/>
      <c r="N226" s="46"/>
      <c r="O226" s="46"/>
      <c r="P226" s="25"/>
      <c r="Q226" s="97"/>
      <c r="R226" s="97"/>
    </row>
    <row r="227" spans="1:18" ht="37.5" customHeight="1">
      <c r="A227" s="123" t="s">
        <v>310</v>
      </c>
      <c r="B227" s="45" t="s">
        <v>311</v>
      </c>
      <c r="C227" s="25">
        <f t="shared" si="22"/>
        <v>0</v>
      </c>
      <c r="D227" s="25">
        <f>SUM(D228)</f>
        <v>0</v>
      </c>
      <c r="E227" s="25"/>
      <c r="F227" s="25"/>
      <c r="G227" s="25">
        <f>SUM(J227,P227)</f>
        <v>0</v>
      </c>
      <c r="H227" s="46">
        <f>SUM(G227/G17)*100</f>
        <v>0</v>
      </c>
      <c r="I227" s="46"/>
      <c r="J227" s="25">
        <f>SUM(J228)</f>
        <v>0</v>
      </c>
      <c r="K227" s="46">
        <f>SUM(J227/J17)*100</f>
        <v>0</v>
      </c>
      <c r="L227" s="46"/>
      <c r="M227" s="46"/>
      <c r="N227" s="46"/>
      <c r="O227" s="46"/>
      <c r="P227" s="25"/>
      <c r="Q227" s="97"/>
      <c r="R227" s="97"/>
    </row>
    <row r="228" spans="1:18" ht="169.5" customHeight="1">
      <c r="A228" s="44" t="s">
        <v>312</v>
      </c>
      <c r="B228" s="45" t="s">
        <v>313</v>
      </c>
      <c r="C228" s="25">
        <f t="shared" si="22"/>
        <v>0</v>
      </c>
      <c r="D228" s="25"/>
      <c r="E228" s="25"/>
      <c r="F228" s="25"/>
      <c r="G228" s="25">
        <f>SUM(J228,P228)</f>
        <v>0</v>
      </c>
      <c r="H228" s="46">
        <f>SUM(G228/G17)*100</f>
        <v>0</v>
      </c>
      <c r="I228" s="46"/>
      <c r="J228" s="25"/>
      <c r="K228" s="46">
        <f>SUM(J228/J17)*100</f>
        <v>0</v>
      </c>
      <c r="L228" s="46"/>
      <c r="M228" s="46"/>
      <c r="N228" s="46"/>
      <c r="O228" s="46"/>
      <c r="P228" s="25"/>
      <c r="Q228" s="97"/>
      <c r="R228" s="97"/>
    </row>
    <row r="229" spans="1:18" ht="12.75" customHeight="1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67"/>
      <c r="R229" s="67"/>
    </row>
    <row r="230" spans="1:18" ht="40.5" customHeight="1">
      <c r="A230" s="191" t="s">
        <v>314</v>
      </c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</row>
    <row r="231" spans="1:18" ht="45" customHeight="1">
      <c r="A231" s="191" t="s">
        <v>315</v>
      </c>
      <c r="B231" s="191"/>
      <c r="C231" s="191"/>
      <c r="D231" s="191"/>
      <c r="E231" s="191"/>
      <c r="F231" s="191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</row>
    <row r="232" spans="1:18" ht="64.5" customHeight="1">
      <c r="A232" s="194" t="s">
        <v>316</v>
      </c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</row>
    <row r="233" spans="1:18" ht="31.5" customHeight="1">
      <c r="A233" s="194" t="s">
        <v>317</v>
      </c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</row>
    <row r="234" spans="1:18" ht="27" customHeight="1">
      <c r="A234" s="191" t="s">
        <v>318</v>
      </c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</row>
    <row r="235" spans="1:18" s="17" customFormat="1" ht="12" customHeight="1">
      <c r="A235" s="42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17"/>
    </row>
    <row r="236" spans="1:18" s="17" customFormat="1" ht="19.5" customHeight="1">
      <c r="A236" s="191" t="s">
        <v>319</v>
      </c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</row>
    <row r="237" spans="1:18" ht="28.5" customHeight="1">
      <c r="A237" s="42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17"/>
    </row>
    <row r="238" spans="1:17" ht="57" customHeight="1">
      <c r="A238" s="206" t="s">
        <v>320</v>
      </c>
      <c r="B238" s="206"/>
      <c r="C238" s="206"/>
      <c r="D238" s="130" t="s">
        <v>218</v>
      </c>
      <c r="E238" s="207" t="s">
        <v>9</v>
      </c>
      <c r="F238" s="207"/>
      <c r="G238" s="208" t="s">
        <v>10</v>
      </c>
      <c r="H238" s="208"/>
      <c r="I238" s="131" t="s">
        <v>16</v>
      </c>
      <c r="J238" s="129"/>
      <c r="K238" s="129"/>
      <c r="L238" s="129"/>
      <c r="M238" s="129"/>
      <c r="N238" s="129"/>
      <c r="O238" s="129"/>
      <c r="P238" s="129"/>
      <c r="Q238" s="117"/>
    </row>
    <row r="239" spans="1:17" ht="33" customHeight="1">
      <c r="A239" s="209" t="s">
        <v>321</v>
      </c>
      <c r="B239" s="209"/>
      <c r="C239" s="209"/>
      <c r="D239" s="132" t="s">
        <v>322</v>
      </c>
      <c r="E239" s="210">
        <v>19400</v>
      </c>
      <c r="F239" s="210"/>
      <c r="G239" s="211">
        <v>100</v>
      </c>
      <c r="H239" s="211"/>
      <c r="I239" s="133">
        <f aca="true" t="shared" si="27" ref="I239:I245">SUM(G239/E239)*100</f>
        <v>0.5154639175257731</v>
      </c>
      <c r="J239" s="129"/>
      <c r="K239" s="129"/>
      <c r="L239" s="129"/>
      <c r="M239" s="129"/>
      <c r="N239" s="129"/>
      <c r="O239" s="129"/>
      <c r="P239" s="129"/>
      <c r="Q239" s="117"/>
    </row>
    <row r="240" spans="1:17" ht="44.25" customHeight="1">
      <c r="A240" s="209" t="s">
        <v>323</v>
      </c>
      <c r="B240" s="209"/>
      <c r="C240" s="209"/>
      <c r="D240" s="132" t="s">
        <v>324</v>
      </c>
      <c r="E240" s="211">
        <v>78800</v>
      </c>
      <c r="F240" s="211"/>
      <c r="G240" s="211">
        <v>107000</v>
      </c>
      <c r="H240" s="211"/>
      <c r="I240" s="133">
        <f t="shared" si="27"/>
        <v>135.78680203045684</v>
      </c>
      <c r="J240" s="129"/>
      <c r="K240" s="129"/>
      <c r="L240" s="129"/>
      <c r="M240" s="129"/>
      <c r="N240" s="129"/>
      <c r="O240" s="129"/>
      <c r="P240" s="129"/>
      <c r="Q240" s="117"/>
    </row>
    <row r="241" spans="1:17" ht="45" customHeight="1">
      <c r="A241" s="212" t="s">
        <v>325</v>
      </c>
      <c r="B241" s="212"/>
      <c r="C241" s="212"/>
      <c r="D241" s="134">
        <v>111</v>
      </c>
      <c r="E241" s="211">
        <v>5000</v>
      </c>
      <c r="F241" s="211"/>
      <c r="G241" s="211">
        <v>5000</v>
      </c>
      <c r="H241" s="211"/>
      <c r="I241" s="133">
        <f t="shared" si="27"/>
        <v>100</v>
      </c>
      <c r="J241" s="129"/>
      <c r="K241" s="129"/>
      <c r="L241" s="129"/>
      <c r="M241" s="129"/>
      <c r="N241" s="129"/>
      <c r="O241" s="129"/>
      <c r="P241" s="129"/>
      <c r="Q241" s="117"/>
    </row>
    <row r="242" spans="1:17" ht="28.5" customHeight="1">
      <c r="A242" s="212" t="s">
        <v>326</v>
      </c>
      <c r="B242" s="212"/>
      <c r="C242" s="212"/>
      <c r="D242" s="134">
        <v>182</v>
      </c>
      <c r="E242" s="213">
        <v>7.84</v>
      </c>
      <c r="F242" s="213"/>
      <c r="G242" s="213">
        <v>7.84</v>
      </c>
      <c r="H242" s="213"/>
      <c r="I242" s="133">
        <f t="shared" si="27"/>
        <v>100</v>
      </c>
      <c r="J242" s="129"/>
      <c r="K242" s="129"/>
      <c r="L242" s="129"/>
      <c r="M242" s="129"/>
      <c r="N242" s="129"/>
      <c r="O242" s="129"/>
      <c r="P242" s="129"/>
      <c r="Q242" s="117"/>
    </row>
    <row r="243" spans="1:17" ht="33" customHeight="1">
      <c r="A243" s="212" t="s">
        <v>327</v>
      </c>
      <c r="B243" s="212"/>
      <c r="C243" s="212"/>
      <c r="D243" s="134">
        <v>188</v>
      </c>
      <c r="E243" s="213">
        <v>40000</v>
      </c>
      <c r="F243" s="213"/>
      <c r="G243" s="213">
        <v>54008.88</v>
      </c>
      <c r="H243" s="213"/>
      <c r="I243" s="133">
        <f t="shared" si="27"/>
        <v>135.0222</v>
      </c>
      <c r="J243" s="129"/>
      <c r="K243" s="129"/>
      <c r="L243" s="129"/>
      <c r="M243" s="129"/>
      <c r="N243" s="129"/>
      <c r="O243" s="129"/>
      <c r="P243" s="129"/>
      <c r="Q243" s="117"/>
    </row>
    <row r="244" spans="1:17" ht="33" customHeight="1">
      <c r="A244" s="214" t="s">
        <v>328</v>
      </c>
      <c r="B244" s="214"/>
      <c r="C244" s="214"/>
      <c r="D244" s="134">
        <v>321</v>
      </c>
      <c r="E244" s="213">
        <v>10200</v>
      </c>
      <c r="F244" s="213"/>
      <c r="G244" s="213">
        <v>0</v>
      </c>
      <c r="H244" s="213"/>
      <c r="I244" s="133">
        <f t="shared" si="27"/>
        <v>0</v>
      </c>
      <c r="J244" s="129"/>
      <c r="K244" s="129"/>
      <c r="L244" s="129"/>
      <c r="M244" s="129"/>
      <c r="N244" s="129"/>
      <c r="O244" s="129"/>
      <c r="P244" s="129"/>
      <c r="Q244" s="117"/>
    </row>
    <row r="245" spans="1:17" ht="27" customHeight="1">
      <c r="A245" s="215" t="s">
        <v>329</v>
      </c>
      <c r="B245" s="215"/>
      <c r="C245" s="215"/>
      <c r="D245" s="135"/>
      <c r="E245" s="216">
        <f>SUM(E239:F244)</f>
        <v>153407.84</v>
      </c>
      <c r="F245" s="216">
        <f>SUM(F239:G244)</f>
        <v>166116.72</v>
      </c>
      <c r="G245" s="216">
        <f>SUM(G239:H244)</f>
        <v>166116.72</v>
      </c>
      <c r="H245" s="216"/>
      <c r="I245" s="133">
        <f t="shared" si="27"/>
        <v>108.2843745143664</v>
      </c>
      <c r="J245" s="129"/>
      <c r="K245" s="129"/>
      <c r="L245" s="129"/>
      <c r="M245" s="129"/>
      <c r="N245" s="129"/>
      <c r="O245" s="129"/>
      <c r="P245" s="129"/>
      <c r="Q245" s="117"/>
    </row>
    <row r="246" spans="1:18" ht="57" customHeight="1">
      <c r="A246" s="43"/>
      <c r="B246" s="136"/>
      <c r="C246" s="137"/>
      <c r="D246" s="138"/>
      <c r="E246" s="138"/>
      <c r="F246" s="139"/>
      <c r="G246" s="138"/>
      <c r="H246" s="139"/>
      <c r="I246" s="140"/>
      <c r="J246" s="141"/>
      <c r="K246" s="141"/>
      <c r="L246" s="141"/>
      <c r="M246" s="141"/>
      <c r="N246" s="141"/>
      <c r="O246" s="141"/>
      <c r="P246" s="141"/>
      <c r="Q246" s="141"/>
      <c r="R246" s="67"/>
    </row>
    <row r="247" spans="1:18" ht="28.5" customHeight="1">
      <c r="A247" s="197" t="s">
        <v>7</v>
      </c>
      <c r="B247" s="197" t="s">
        <v>8</v>
      </c>
      <c r="C247" s="198" t="s">
        <v>9</v>
      </c>
      <c r="D247" s="198"/>
      <c r="E247" s="198"/>
      <c r="F247" s="198"/>
      <c r="G247" s="198" t="s">
        <v>10</v>
      </c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</row>
    <row r="248" spans="1:18" ht="87" customHeight="1">
      <c r="A248" s="197"/>
      <c r="B248" s="197"/>
      <c r="C248" s="68" t="s">
        <v>11</v>
      </c>
      <c r="D248" s="69" t="s">
        <v>12</v>
      </c>
      <c r="E248" s="69" t="s">
        <v>13</v>
      </c>
      <c r="F248" s="69" t="s">
        <v>330</v>
      </c>
      <c r="G248" s="68" t="s">
        <v>11</v>
      </c>
      <c r="H248" s="68" t="s">
        <v>143</v>
      </c>
      <c r="I248" s="70" t="s">
        <v>16</v>
      </c>
      <c r="J248" s="69" t="s">
        <v>12</v>
      </c>
      <c r="K248" s="68" t="s">
        <v>143</v>
      </c>
      <c r="L248" s="70" t="s">
        <v>16</v>
      </c>
      <c r="M248" s="69" t="s">
        <v>13</v>
      </c>
      <c r="N248" s="68" t="s">
        <v>143</v>
      </c>
      <c r="O248" s="70" t="s">
        <v>16</v>
      </c>
      <c r="P248" s="69" t="s">
        <v>17</v>
      </c>
      <c r="Q248" s="68" t="s">
        <v>143</v>
      </c>
      <c r="R248" s="70" t="s">
        <v>16</v>
      </c>
    </row>
    <row r="249" spans="1:18" ht="33" customHeight="1">
      <c r="A249" s="142" t="s">
        <v>331</v>
      </c>
      <c r="B249" s="45" t="s">
        <v>332</v>
      </c>
      <c r="C249" s="25">
        <f aca="true" t="shared" si="28" ref="C249:C255">SUM(D249:F249)</f>
        <v>1362925.92</v>
      </c>
      <c r="D249" s="25">
        <f>SUM(D250,D252)</f>
        <v>723349.41</v>
      </c>
      <c r="E249" s="25">
        <f>SUM(E250,E252)</f>
        <v>632165.55</v>
      </c>
      <c r="F249" s="25">
        <f>SUM(F250,F252)</f>
        <v>7410.96</v>
      </c>
      <c r="G249" s="24">
        <f>SUM(J249,M249,P249)</f>
        <v>1421072.74</v>
      </c>
      <c r="H249" s="46">
        <f>SUM(G249/G17)*100</f>
        <v>13.775671418805786</v>
      </c>
      <c r="I249" s="46">
        <f>SUM(G249/C249)*100</f>
        <v>104.26632285340938</v>
      </c>
      <c r="J249" s="25">
        <f>SUM(J250,J252)</f>
        <v>723349.41</v>
      </c>
      <c r="K249" s="46">
        <f>SUM(J249/J17)*100</f>
        <v>9.216626358498516</v>
      </c>
      <c r="L249" s="46">
        <f>SUM(J249/D249)*100</f>
        <v>100</v>
      </c>
      <c r="M249" s="25">
        <f>SUM(M250:M252)</f>
        <v>690312.37</v>
      </c>
      <c r="N249" s="46">
        <f>SUM(M249/M17)*100</f>
        <v>39.11496251510266</v>
      </c>
      <c r="O249" s="46">
        <f>SUM(M249/E249)*100</f>
        <v>109.19803681171807</v>
      </c>
      <c r="P249" s="24">
        <f>SUM(P250,P252)</f>
        <v>7410.96</v>
      </c>
      <c r="Q249" s="46">
        <f>SUM(P249/P17)*100</f>
        <v>1.054673285969125</v>
      </c>
      <c r="R249" s="46">
        <f>SUM(P249/F249)*100</f>
        <v>100</v>
      </c>
    </row>
    <row r="250" spans="1:18" ht="24" customHeight="1">
      <c r="A250" s="44" t="s">
        <v>333</v>
      </c>
      <c r="B250" s="45" t="s">
        <v>334</v>
      </c>
      <c r="C250" s="25">
        <f t="shared" si="28"/>
        <v>0</v>
      </c>
      <c r="D250" s="25">
        <f>SUM(D251)</f>
        <v>0</v>
      </c>
      <c r="E250" s="25"/>
      <c r="F250" s="25">
        <f>SUM(F251)</f>
        <v>0</v>
      </c>
      <c r="G250" s="25">
        <f>SUM(J250,P250)</f>
        <v>0</v>
      </c>
      <c r="H250" s="46"/>
      <c r="I250" s="46"/>
      <c r="J250" s="25">
        <f>SUM(J251)</f>
        <v>0</v>
      </c>
      <c r="K250" s="46"/>
      <c r="L250" s="46"/>
      <c r="M250" s="25"/>
      <c r="N250" s="46"/>
      <c r="O250" s="46"/>
      <c r="P250" s="25">
        <f>SUM(P251)</f>
        <v>0</v>
      </c>
      <c r="Q250" s="46"/>
      <c r="R250" s="46"/>
    </row>
    <row r="251" spans="1:18" ht="35.25" customHeight="1">
      <c r="A251" s="44" t="s">
        <v>335</v>
      </c>
      <c r="B251" s="45" t="s">
        <v>336</v>
      </c>
      <c r="C251" s="25">
        <f t="shared" si="28"/>
        <v>0</v>
      </c>
      <c r="D251" s="25"/>
      <c r="E251" s="25"/>
      <c r="F251" s="25"/>
      <c r="G251" s="25">
        <f>SUM(J251,P251)</f>
        <v>0</v>
      </c>
      <c r="H251" s="46"/>
      <c r="I251" s="46"/>
      <c r="J251" s="25"/>
      <c r="K251" s="46"/>
      <c r="L251" s="46"/>
      <c r="M251" s="25"/>
      <c r="N251" s="46"/>
      <c r="O251" s="46"/>
      <c r="P251" s="25"/>
      <c r="Q251" s="46"/>
      <c r="R251" s="46"/>
    </row>
    <row r="252" spans="1:18" ht="21" customHeight="1">
      <c r="A252" s="44" t="s">
        <v>337</v>
      </c>
      <c r="B252" s="45" t="s">
        <v>338</v>
      </c>
      <c r="C252" s="25">
        <f t="shared" si="28"/>
        <v>1362925.92</v>
      </c>
      <c r="D252" s="25">
        <f>SUM(D253:D255)</f>
        <v>723349.41</v>
      </c>
      <c r="E252" s="25">
        <f>SUM(E253:E255)</f>
        <v>632165.55</v>
      </c>
      <c r="F252" s="25">
        <f>SUM(F253:F255)</f>
        <v>7410.96</v>
      </c>
      <c r="G252" s="25">
        <f>SUM(J252,P252+M252)</f>
        <v>1421072.74</v>
      </c>
      <c r="H252" s="46">
        <f>SUM(G252/G17)*100</f>
        <v>13.775671418805786</v>
      </c>
      <c r="I252" s="46">
        <f>SUM(G252/C252)*100</f>
        <v>104.26632285340938</v>
      </c>
      <c r="J252" s="25">
        <f>SUM(J253:J255)</f>
        <v>723349.41</v>
      </c>
      <c r="K252" s="46">
        <f>SUM(J252/J17)*100</f>
        <v>9.216626358498516</v>
      </c>
      <c r="L252" s="46">
        <f>SUM(J252/D252)*100</f>
        <v>100</v>
      </c>
      <c r="M252" s="25">
        <f>SUM(M253:M255)</f>
        <v>690312.37</v>
      </c>
      <c r="N252" s="46">
        <f>SUM(M252/M17)*100</f>
        <v>39.11496251510266</v>
      </c>
      <c r="O252" s="46">
        <f>SUM(M252/E252)*100</f>
        <v>109.19803681171807</v>
      </c>
      <c r="P252" s="25">
        <f>SUM(P253:P255)</f>
        <v>7410.96</v>
      </c>
      <c r="Q252" s="46">
        <f>SUM(P252/P17)*100</f>
        <v>1.054673285969125</v>
      </c>
      <c r="R252" s="46">
        <f>SUM(P252/F252)*100</f>
        <v>100</v>
      </c>
    </row>
    <row r="253" spans="1:18" ht="30" customHeight="1">
      <c r="A253" s="44" t="s">
        <v>339</v>
      </c>
      <c r="B253" s="45" t="s">
        <v>340</v>
      </c>
      <c r="C253" s="25">
        <f t="shared" si="28"/>
        <v>723349.41</v>
      </c>
      <c r="D253" s="25">
        <v>723349.41</v>
      </c>
      <c r="E253" s="25"/>
      <c r="F253" s="25"/>
      <c r="G253" s="25">
        <f>SUM(J253,P253+M253)</f>
        <v>723349.41</v>
      </c>
      <c r="H253" s="46">
        <f>SUM(G253/G17)*100</f>
        <v>7.012043446239795</v>
      </c>
      <c r="I253" s="46">
        <f>SUM(G253/C253)*100</f>
        <v>100</v>
      </c>
      <c r="J253" s="25">
        <v>723349.41</v>
      </c>
      <c r="K253" s="46">
        <f>SUM(J253/J17)*100</f>
        <v>9.216626358498516</v>
      </c>
      <c r="L253" s="46">
        <f>SUM(J253/D253)*100</f>
        <v>100</v>
      </c>
      <c r="M253" s="46"/>
      <c r="N253" s="46"/>
      <c r="O253" s="46"/>
      <c r="P253" s="25"/>
      <c r="Q253" s="46">
        <f>SUM(P253/P17)*100</f>
        <v>0</v>
      </c>
      <c r="R253" s="46"/>
    </row>
    <row r="254" spans="1:18" ht="30" customHeight="1">
      <c r="A254" s="44" t="s">
        <v>341</v>
      </c>
      <c r="B254" s="45" t="s">
        <v>342</v>
      </c>
      <c r="C254" s="25">
        <f t="shared" si="28"/>
        <v>7410.96</v>
      </c>
      <c r="D254" s="25"/>
      <c r="E254" s="25"/>
      <c r="F254" s="25">
        <v>7410.96</v>
      </c>
      <c r="G254" s="25">
        <f>SUM(J254,P254+M254)</f>
        <v>7410.96</v>
      </c>
      <c r="H254" s="46"/>
      <c r="I254" s="46"/>
      <c r="J254" s="25"/>
      <c r="K254" s="46"/>
      <c r="L254" s="46"/>
      <c r="M254" s="25"/>
      <c r="N254" s="46">
        <f>SUM(M254/M17)*100</f>
        <v>0</v>
      </c>
      <c r="O254" s="46" t="e">
        <f>SUM(M254/E254)*100</f>
        <v>#DIV/0!</v>
      </c>
      <c r="P254" s="25">
        <v>7410.96</v>
      </c>
      <c r="Q254" s="46"/>
      <c r="R254" s="46"/>
    </row>
    <row r="255" spans="1:18" ht="30" customHeight="1">
      <c r="A255" s="44" t="s">
        <v>343</v>
      </c>
      <c r="B255" s="45" t="s">
        <v>344</v>
      </c>
      <c r="C255" s="25">
        <f t="shared" si="28"/>
        <v>632165.55</v>
      </c>
      <c r="D255" s="25"/>
      <c r="E255" s="25">
        <v>632165.55</v>
      </c>
      <c r="F255" s="25"/>
      <c r="G255" s="25">
        <f>SUM(J255,P255)</f>
        <v>0</v>
      </c>
      <c r="H255" s="46">
        <f>SUM(G255/G17)*100</f>
        <v>0</v>
      </c>
      <c r="I255" s="46">
        <f>SUM(G255/C255)*100</f>
        <v>0</v>
      </c>
      <c r="J255" s="25"/>
      <c r="K255" s="46">
        <f>SUM(J255/J17)*100</f>
        <v>0</v>
      </c>
      <c r="L255" s="25"/>
      <c r="M255" s="25">
        <v>690312.37</v>
      </c>
      <c r="N255" s="25"/>
      <c r="O255" s="25"/>
      <c r="P255" s="25"/>
      <c r="Q255" s="46">
        <f>SUM(P255/P17)*100</f>
        <v>0</v>
      </c>
      <c r="R255" s="46" t="e">
        <f>SUM(P255/F255)*100</f>
        <v>#DIV/0!</v>
      </c>
    </row>
    <row r="256" spans="1:20" s="144" customFormat="1" ht="24.75" customHeight="1">
      <c r="A256" s="193"/>
      <c r="B256" s="193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43"/>
      <c r="T256" s="143"/>
    </row>
    <row r="257" spans="1:18" s="145" customFormat="1" ht="21.75" customHeight="1">
      <c r="A257" s="193" t="s">
        <v>345</v>
      </c>
      <c r="B257" s="193"/>
      <c r="C257" s="193"/>
      <c r="D257" s="193"/>
      <c r="E257" s="193"/>
      <c r="F257" s="193"/>
      <c r="G257" s="193"/>
      <c r="H257" s="19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</row>
    <row r="258" spans="1:18" s="144" customFormat="1" ht="25.5" customHeight="1">
      <c r="A258" s="193" t="s">
        <v>346</v>
      </c>
      <c r="B258" s="193"/>
      <c r="C258" s="193"/>
      <c r="D258" s="193"/>
      <c r="E258" s="193"/>
      <c r="F258" s="193"/>
      <c r="G258" s="193"/>
      <c r="H258" s="19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</row>
    <row r="259" spans="1:18" s="144" customFormat="1" ht="27.75" customHeight="1">
      <c r="A259" s="193" t="s">
        <v>347</v>
      </c>
      <c r="B259" s="193"/>
      <c r="C259" s="193"/>
      <c r="D259" s="193"/>
      <c r="E259" s="193"/>
      <c r="F259" s="193"/>
      <c r="G259" s="193"/>
      <c r="H259" s="19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</row>
    <row r="260" spans="1:18" s="144" customFormat="1" ht="27.75" customHeight="1">
      <c r="A260" s="193" t="s">
        <v>348</v>
      </c>
      <c r="B260" s="193"/>
      <c r="C260" s="193"/>
      <c r="D260" s="193"/>
      <c r="E260" s="193"/>
      <c r="F260" s="193"/>
      <c r="G260" s="193"/>
      <c r="H260" s="19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</row>
    <row r="261" spans="1:18" s="144" customFormat="1" ht="31.5" customHeight="1">
      <c r="A261" s="193" t="s">
        <v>349</v>
      </c>
      <c r="B261" s="193"/>
      <c r="C261" s="193"/>
      <c r="D261" s="193"/>
      <c r="E261" s="193"/>
      <c r="F261" s="193"/>
      <c r="G261" s="193"/>
      <c r="H261" s="19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</row>
    <row r="262" spans="1:18" s="146" customFormat="1" ht="32.25" customHeight="1">
      <c r="A262" s="193" t="s">
        <v>350</v>
      </c>
      <c r="B262" s="193"/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</row>
    <row r="263" spans="1:18" s="146" customFormat="1" ht="27" customHeight="1">
      <c r="A263" s="193" t="s">
        <v>351</v>
      </c>
      <c r="B263" s="193"/>
      <c r="C263" s="193"/>
      <c r="D263" s="193"/>
      <c r="E263" s="193"/>
      <c r="F263" s="193"/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</row>
    <row r="264" spans="1:18" s="146" customFormat="1" ht="27" customHeight="1">
      <c r="A264" s="193" t="s">
        <v>352</v>
      </c>
      <c r="B264" s="193"/>
      <c r="C264" s="193"/>
      <c r="D264" s="193"/>
      <c r="E264" s="193"/>
      <c r="F264" s="193"/>
      <c r="G264" s="193"/>
      <c r="H264" s="19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</row>
    <row r="265" spans="1:16" s="17" customFormat="1" ht="12.75" customHeight="1">
      <c r="A265" s="147"/>
      <c r="B265" s="147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</row>
    <row r="266" spans="1:12" s="17" customFormat="1" ht="33" customHeight="1">
      <c r="A266" s="206" t="s">
        <v>320</v>
      </c>
      <c r="B266" s="206"/>
      <c r="C266" s="207" t="s">
        <v>218</v>
      </c>
      <c r="D266" s="207" t="s">
        <v>353</v>
      </c>
      <c r="E266" s="207"/>
      <c r="F266" s="207"/>
      <c r="G266" s="207"/>
      <c r="H266" s="217" t="s">
        <v>354</v>
      </c>
      <c r="I266" s="217"/>
      <c r="J266" s="217"/>
      <c r="K266" s="217"/>
      <c r="L266" s="217"/>
    </row>
    <row r="267" spans="1:12" s="17" customFormat="1" ht="37.5" customHeight="1">
      <c r="A267" s="206"/>
      <c r="B267" s="206"/>
      <c r="C267" s="207"/>
      <c r="D267" s="149" t="s">
        <v>219</v>
      </c>
      <c r="E267" s="218" t="s">
        <v>10</v>
      </c>
      <c r="F267" s="218"/>
      <c r="G267" s="16" t="s">
        <v>16</v>
      </c>
      <c r="H267" s="219" t="s">
        <v>219</v>
      </c>
      <c r="I267" s="219"/>
      <c r="J267" s="219" t="s">
        <v>10</v>
      </c>
      <c r="K267" s="219"/>
      <c r="L267" s="16" t="s">
        <v>16</v>
      </c>
    </row>
    <row r="268" spans="1:12" s="17" customFormat="1" ht="46.5" customHeight="1">
      <c r="A268" s="212" t="s">
        <v>355</v>
      </c>
      <c r="B268" s="212"/>
      <c r="C268" s="150" t="s">
        <v>356</v>
      </c>
      <c r="D268" s="151"/>
      <c r="E268" s="220"/>
      <c r="F268" s="220"/>
      <c r="G268" s="153"/>
      <c r="H268" s="221"/>
      <c r="I268" s="221"/>
      <c r="J268" s="220"/>
      <c r="K268" s="220"/>
      <c r="L268" s="152"/>
    </row>
    <row r="269" spans="1:12" s="17" customFormat="1" ht="39.75" customHeight="1">
      <c r="A269" s="212" t="s">
        <v>357</v>
      </c>
      <c r="B269" s="212"/>
      <c r="C269" s="150"/>
      <c r="D269" s="154"/>
      <c r="E269" s="222"/>
      <c r="F269" s="222"/>
      <c r="G269" s="156"/>
      <c r="H269" s="223"/>
      <c r="I269" s="223"/>
      <c r="J269" s="222"/>
      <c r="K269" s="222"/>
      <c r="L269" s="155"/>
    </row>
    <row r="270" spans="1:12" s="17" customFormat="1" ht="39.75" customHeight="1">
      <c r="A270" s="212" t="s">
        <v>358</v>
      </c>
      <c r="B270" s="212"/>
      <c r="C270" s="150" t="s">
        <v>359</v>
      </c>
      <c r="D270" s="154"/>
      <c r="E270" s="222"/>
      <c r="F270" s="222"/>
      <c r="G270" s="156"/>
      <c r="H270" s="223">
        <v>4.71</v>
      </c>
      <c r="I270" s="223"/>
      <c r="J270" s="222">
        <v>4.71</v>
      </c>
      <c r="K270" s="222"/>
      <c r="L270" s="155">
        <f>SUM(J270/H270)*100</f>
        <v>100</v>
      </c>
    </row>
    <row r="271" spans="1:12" s="17" customFormat="1" ht="40.5" customHeight="1">
      <c r="A271" s="212" t="s">
        <v>360</v>
      </c>
      <c r="B271" s="212"/>
      <c r="C271" s="150"/>
      <c r="D271" s="154"/>
      <c r="E271" s="222"/>
      <c r="F271" s="222"/>
      <c r="G271" s="156"/>
      <c r="H271" s="223">
        <v>0</v>
      </c>
      <c r="I271" s="223"/>
      <c r="J271" s="222">
        <v>0</v>
      </c>
      <c r="K271" s="222"/>
      <c r="L271" s="155"/>
    </row>
    <row r="272" spans="1:12" s="17" customFormat="1" ht="40.5" customHeight="1">
      <c r="A272" s="212" t="s">
        <v>361</v>
      </c>
      <c r="B272" s="212"/>
      <c r="C272" s="150"/>
      <c r="D272" s="154"/>
      <c r="E272" s="222"/>
      <c r="F272" s="222"/>
      <c r="G272" s="156"/>
      <c r="H272" s="223">
        <v>0</v>
      </c>
      <c r="I272" s="223"/>
      <c r="J272" s="224">
        <v>0</v>
      </c>
      <c r="K272" s="224"/>
      <c r="L272" s="155"/>
    </row>
    <row r="273" spans="1:12" s="17" customFormat="1" ht="42" customHeight="1">
      <c r="A273" s="212" t="s">
        <v>362</v>
      </c>
      <c r="B273" s="212"/>
      <c r="C273" s="150" t="s">
        <v>363</v>
      </c>
      <c r="D273" s="154"/>
      <c r="E273" s="222"/>
      <c r="F273" s="222"/>
      <c r="G273" s="156"/>
      <c r="H273" s="223">
        <v>7406.25</v>
      </c>
      <c r="I273" s="223"/>
      <c r="J273" s="222">
        <v>7406.25</v>
      </c>
      <c r="K273" s="222"/>
      <c r="L273" s="155">
        <f>SUM(J273/H273)*100</f>
        <v>100</v>
      </c>
    </row>
    <row r="274" spans="1:12" s="17" customFormat="1" ht="42" customHeight="1">
      <c r="A274" s="212" t="s">
        <v>364</v>
      </c>
      <c r="B274" s="212"/>
      <c r="C274" s="150" t="s">
        <v>365</v>
      </c>
      <c r="D274" s="154">
        <v>723349.41</v>
      </c>
      <c r="E274" s="222">
        <v>723349.41</v>
      </c>
      <c r="F274" s="222"/>
      <c r="G274" s="156">
        <f>SUM(E274/D274)*100</f>
        <v>100</v>
      </c>
      <c r="H274" s="223"/>
      <c r="I274" s="223"/>
      <c r="J274" s="222"/>
      <c r="K274" s="222"/>
      <c r="L274" s="155"/>
    </row>
    <row r="275" spans="1:12" s="17" customFormat="1" ht="42" customHeight="1">
      <c r="A275" s="212" t="s">
        <v>366</v>
      </c>
      <c r="B275" s="212"/>
      <c r="C275" s="150" t="s">
        <v>367</v>
      </c>
      <c r="D275" s="154"/>
      <c r="E275" s="222"/>
      <c r="F275" s="222"/>
      <c r="G275" s="156"/>
      <c r="H275" s="223">
        <v>632165.55</v>
      </c>
      <c r="I275" s="223"/>
      <c r="J275" s="222">
        <v>690312.37</v>
      </c>
      <c r="K275" s="222"/>
      <c r="L275" s="155">
        <f>SUM(J275/H275)*100</f>
        <v>109.19803681171807</v>
      </c>
    </row>
    <row r="276" spans="1:12" s="17" customFormat="1" ht="23.25" customHeight="1">
      <c r="A276" s="225" t="s">
        <v>329</v>
      </c>
      <c r="B276" s="225"/>
      <c r="C276" s="157"/>
      <c r="D276" s="158">
        <f>SUM(D268+D274)</f>
        <v>723349.41</v>
      </c>
      <c r="E276" s="226">
        <f>SUM(E268+E274)</f>
        <v>723349.41</v>
      </c>
      <c r="F276" s="226"/>
      <c r="G276" s="159">
        <f>SUM(E276/D276)*100</f>
        <v>100</v>
      </c>
      <c r="H276" s="227">
        <f>SUM(H270:H275)</f>
        <v>639576.51</v>
      </c>
      <c r="I276" s="227"/>
      <c r="J276" s="227">
        <f>SUM(J270:J275)</f>
        <v>697723.33</v>
      </c>
      <c r="K276" s="227"/>
      <c r="L276" s="160">
        <f>SUM(J276/H276)*100</f>
        <v>109.0914564701571</v>
      </c>
    </row>
    <row r="277" s="17" customFormat="1" ht="24.75" customHeight="1"/>
    <row r="278" spans="1:18" s="17" customFormat="1" ht="24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</row>
    <row r="279" spans="1:18" s="17" customFormat="1" ht="24.75" customHeight="1">
      <c r="A279" s="201" t="s">
        <v>368</v>
      </c>
      <c r="B279" s="201"/>
      <c r="C279" s="201"/>
      <c r="D279" s="201"/>
      <c r="E279" s="201"/>
      <c r="F279" s="201"/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</row>
    <row r="280" spans="1:18" s="17" customFormat="1" ht="24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</row>
    <row r="281" spans="1:20" ht="28.5" customHeight="1">
      <c r="A281" s="197" t="s">
        <v>7</v>
      </c>
      <c r="B281" s="197" t="s">
        <v>8</v>
      </c>
      <c r="C281" s="198" t="s">
        <v>9</v>
      </c>
      <c r="D281" s="198"/>
      <c r="E281" s="198"/>
      <c r="F281" s="198"/>
      <c r="G281" s="198"/>
      <c r="H281" s="198" t="s">
        <v>10</v>
      </c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</row>
    <row r="282" spans="1:20" ht="144.75" customHeight="1">
      <c r="A282" s="197"/>
      <c r="B282" s="197"/>
      <c r="C282" s="68" t="s">
        <v>11</v>
      </c>
      <c r="D282" s="68" t="s">
        <v>369</v>
      </c>
      <c r="E282" s="69" t="s">
        <v>12</v>
      </c>
      <c r="F282" s="69" t="s">
        <v>13</v>
      </c>
      <c r="G282" s="69" t="s">
        <v>17</v>
      </c>
      <c r="H282" s="68" t="s">
        <v>11</v>
      </c>
      <c r="I282" s="68" t="s">
        <v>370</v>
      </c>
      <c r="J282" s="70" t="s">
        <v>16</v>
      </c>
      <c r="K282" s="68" t="s">
        <v>369</v>
      </c>
      <c r="L282" s="69" t="s">
        <v>12</v>
      </c>
      <c r="M282" s="68" t="s">
        <v>143</v>
      </c>
      <c r="N282" s="70" t="s">
        <v>16</v>
      </c>
      <c r="O282" s="69" t="s">
        <v>13</v>
      </c>
      <c r="P282" s="68" t="s">
        <v>370</v>
      </c>
      <c r="Q282" s="70" t="s">
        <v>16</v>
      </c>
      <c r="R282" s="69" t="s">
        <v>17</v>
      </c>
      <c r="S282" s="68" t="s">
        <v>370</v>
      </c>
      <c r="T282" s="70" t="s">
        <v>16</v>
      </c>
    </row>
    <row r="283" spans="1:20" ht="40.5" customHeight="1">
      <c r="A283" s="161" t="s">
        <v>371</v>
      </c>
      <c r="B283" s="45" t="s">
        <v>372</v>
      </c>
      <c r="C283" s="162">
        <f>SUM(E283:G283)-D283</f>
        <v>220702741.34</v>
      </c>
      <c r="D283" s="163">
        <f>SUM(D284)</f>
        <v>6999190.09</v>
      </c>
      <c r="E283" s="163">
        <f>SUM(E284,E290,E289)</f>
        <v>177068805.01999998</v>
      </c>
      <c r="F283" s="163">
        <f>SUM(F284,F290)</f>
        <v>22833949.990000002</v>
      </c>
      <c r="G283" s="163">
        <f>SUM(G284,G290)</f>
        <v>27799176.42</v>
      </c>
      <c r="H283" s="164">
        <f>SUM(L283+O283+R283)-K283</f>
        <v>216558259.71</v>
      </c>
      <c r="I283" s="165">
        <f>SUM(H283/G13)*100</f>
        <v>72.22516179091956</v>
      </c>
      <c r="J283" s="166">
        <f aca="true" t="shared" si="29" ref="J283:J288">SUM(H283/C283)*100</f>
        <v>98.12214311211692</v>
      </c>
      <c r="K283" s="163">
        <f>SUM(K284)</f>
        <v>6968554.33</v>
      </c>
      <c r="L283" s="163">
        <f>SUM(L284+L290+L289)</f>
        <v>173257485.77</v>
      </c>
      <c r="M283" s="165">
        <f>SUM(L283/J13)*100</f>
        <v>77.99011914050801</v>
      </c>
      <c r="N283" s="164">
        <f aca="true" t="shared" si="30" ref="N283:N290">SUM(L283/E283)*100</f>
        <v>97.84754900809915</v>
      </c>
      <c r="O283" s="163">
        <f>SUM(O284+O290)</f>
        <v>22724010.090000004</v>
      </c>
      <c r="P283" s="165">
        <f>SUM(O283/M13)*100</f>
        <v>44.99309448870345</v>
      </c>
      <c r="Q283" s="167">
        <f aca="true" t="shared" si="31" ref="Q283:Q288">SUM(O283/F283)*100</f>
        <v>99.51852439000635</v>
      </c>
      <c r="R283" s="163">
        <f>SUM(R284+R290)</f>
        <v>27545318.18</v>
      </c>
      <c r="S283" s="165">
        <f>SUM(R283/P13)*100</f>
        <v>80.66551940098844</v>
      </c>
      <c r="T283" s="167">
        <f aca="true" t="shared" si="32" ref="T283:T288">SUM(R283/G283)*100</f>
        <v>99.08681381000423</v>
      </c>
    </row>
    <row r="284" spans="1:20" ht="48.75" customHeight="1">
      <c r="A284" s="168" t="s">
        <v>373</v>
      </c>
      <c r="B284" s="45" t="s">
        <v>374</v>
      </c>
      <c r="C284" s="163">
        <f>SUM(E284:G284)-D284</f>
        <v>222792122.70000002</v>
      </c>
      <c r="D284" s="163">
        <f>SUM(D285:D290)</f>
        <v>6999190.09</v>
      </c>
      <c r="E284" s="163">
        <f>SUM(E285:E288)</f>
        <v>178381834.48</v>
      </c>
      <c r="F284" s="163">
        <f>SUM(F285:F288)</f>
        <v>23540078.89</v>
      </c>
      <c r="G284" s="163">
        <f>SUM(G285:G288)</f>
        <v>27869399.42</v>
      </c>
      <c r="H284" s="164">
        <f>SUM(L284+O284+R284-K284)</f>
        <v>218647641.07000002</v>
      </c>
      <c r="I284" s="165">
        <f>SUM(H284/G13)*100</f>
        <v>72.92199924690492</v>
      </c>
      <c r="J284" s="166">
        <f t="shared" si="29"/>
        <v>98.13975396446995</v>
      </c>
      <c r="K284" s="163">
        <f>SUM(K285:K290)</f>
        <v>6968554.33</v>
      </c>
      <c r="L284" s="163">
        <f>SUM(L285:L288)</f>
        <v>174570515.23000002</v>
      </c>
      <c r="M284" s="165">
        <f>SUM(L284/J13)*100</f>
        <v>78.58116617992043</v>
      </c>
      <c r="N284" s="164">
        <f t="shared" si="30"/>
        <v>97.86339272655744</v>
      </c>
      <c r="O284" s="163">
        <f>SUM(O285:O288)</f>
        <v>23430138.990000002</v>
      </c>
      <c r="P284" s="165">
        <f>SUM(O284/M13)*100</f>
        <v>46.39121586750381</v>
      </c>
      <c r="Q284" s="167">
        <f t="shared" si="31"/>
        <v>99.53296715565936</v>
      </c>
      <c r="R284" s="163">
        <f>SUM(R285:R288)</f>
        <v>27615541.18</v>
      </c>
      <c r="S284" s="165">
        <f>SUM(R284/P13)*100</f>
        <v>80.87116504762355</v>
      </c>
      <c r="T284" s="167">
        <f t="shared" si="32"/>
        <v>99.08911478078775</v>
      </c>
    </row>
    <row r="285" spans="1:20" ht="38.25" customHeight="1">
      <c r="A285" s="168" t="s">
        <v>375</v>
      </c>
      <c r="B285" s="45" t="s">
        <v>376</v>
      </c>
      <c r="C285" s="163">
        <f>SUM(E285:G285)</f>
        <v>99833964</v>
      </c>
      <c r="D285" s="163"/>
      <c r="E285" s="163">
        <v>74922414</v>
      </c>
      <c r="F285" s="163">
        <v>6827290</v>
      </c>
      <c r="G285" s="163">
        <v>18084260</v>
      </c>
      <c r="H285" s="164">
        <f>SUM(L285+O285+R285)</f>
        <v>99833964</v>
      </c>
      <c r="I285" s="165">
        <f>SUM(H285/G13)*100</f>
        <v>33.29600178623839</v>
      </c>
      <c r="J285" s="166">
        <f t="shared" si="29"/>
        <v>100</v>
      </c>
      <c r="K285" s="163"/>
      <c r="L285" s="163">
        <v>74922414</v>
      </c>
      <c r="M285" s="165">
        <f>SUM(L285/J13)*100</f>
        <v>33.72557305784378</v>
      </c>
      <c r="N285" s="164">
        <f t="shared" si="30"/>
        <v>100</v>
      </c>
      <c r="O285" s="163">
        <v>6827290</v>
      </c>
      <c r="P285" s="165">
        <f>SUM(O285/M13)*100</f>
        <v>13.517900355402462</v>
      </c>
      <c r="Q285" s="167">
        <f t="shared" si="31"/>
        <v>100</v>
      </c>
      <c r="R285" s="163">
        <v>18084260</v>
      </c>
      <c r="S285" s="165">
        <f>SUM(R285/P13)*100</f>
        <v>52.95913506425575</v>
      </c>
      <c r="T285" s="167">
        <f t="shared" si="32"/>
        <v>100</v>
      </c>
    </row>
    <row r="286" spans="1:20" ht="38.25" customHeight="1">
      <c r="A286" s="168" t="s">
        <v>377</v>
      </c>
      <c r="B286" s="45" t="s">
        <v>378</v>
      </c>
      <c r="C286" s="163">
        <f>SUM(E286:G286)</f>
        <v>33415776.82</v>
      </c>
      <c r="D286" s="163"/>
      <c r="E286" s="163">
        <v>19903085.07</v>
      </c>
      <c r="F286" s="163">
        <v>8292551.97</v>
      </c>
      <c r="G286" s="163">
        <v>5220139.78</v>
      </c>
      <c r="H286" s="164">
        <f>SUM(L286+O286+R286)</f>
        <v>30472310.48</v>
      </c>
      <c r="I286" s="165">
        <f>SUM(H286/G13)*100</f>
        <v>10.162935172772373</v>
      </c>
      <c r="J286" s="166">
        <f t="shared" si="29"/>
        <v>91.19138736215679</v>
      </c>
      <c r="K286" s="163"/>
      <c r="L286" s="163">
        <v>17322781.11</v>
      </c>
      <c r="M286" s="165">
        <f>SUM(L286/J13)*100</f>
        <v>7.79767613854969</v>
      </c>
      <c r="N286" s="164">
        <f t="shared" si="30"/>
        <v>87.03565828651708</v>
      </c>
      <c r="O286" s="163">
        <v>8182612.07</v>
      </c>
      <c r="P286" s="165">
        <f>SUM(O286/M13)*100</f>
        <v>16.201411483791293</v>
      </c>
      <c r="Q286" s="167">
        <f t="shared" si="31"/>
        <v>98.67423321074466</v>
      </c>
      <c r="R286" s="163">
        <v>4966917.3</v>
      </c>
      <c r="S286" s="165">
        <f>SUM(R286/P13)*100</f>
        <v>14.545446932508629</v>
      </c>
      <c r="T286" s="167">
        <f t="shared" si="32"/>
        <v>95.14912453168064</v>
      </c>
    </row>
    <row r="287" spans="1:20" ht="39.75" customHeight="1">
      <c r="A287" s="168" t="s">
        <v>379</v>
      </c>
      <c r="B287" s="45" t="s">
        <v>380</v>
      </c>
      <c r="C287" s="163">
        <f>SUM(E287:G287)</f>
        <v>77871794.41</v>
      </c>
      <c r="D287" s="163"/>
      <c r="E287" s="163">
        <v>77174394.41</v>
      </c>
      <c r="F287" s="163">
        <v>232400</v>
      </c>
      <c r="G287" s="163">
        <v>465000</v>
      </c>
      <c r="H287" s="164">
        <f>SUM(L287+O287+R287)-K287</f>
        <v>77685273.12</v>
      </c>
      <c r="I287" s="165">
        <f>SUM(H287/G13)*100</f>
        <v>25.909108372857332</v>
      </c>
      <c r="J287" s="166">
        <f t="shared" si="29"/>
        <v>99.76047644540212</v>
      </c>
      <c r="K287" s="163"/>
      <c r="L287" s="163">
        <v>76987873.12</v>
      </c>
      <c r="M287" s="165">
        <f>SUM(L287/J13)*100</f>
        <v>34.65531876050561</v>
      </c>
      <c r="N287" s="164">
        <f t="shared" si="30"/>
        <v>99.75831194863794</v>
      </c>
      <c r="O287" s="163">
        <v>232400</v>
      </c>
      <c r="P287" s="165">
        <f>SUM(O287/M13)*100</f>
        <v>0.46014744394855533</v>
      </c>
      <c r="Q287" s="167">
        <f t="shared" si="31"/>
        <v>100</v>
      </c>
      <c r="R287" s="163">
        <v>465000</v>
      </c>
      <c r="S287" s="165">
        <f>SUM(R287/P13)*100</f>
        <v>1.361736549069684</v>
      </c>
      <c r="T287" s="167">
        <f t="shared" si="32"/>
        <v>100</v>
      </c>
    </row>
    <row r="288" spans="1:20" ht="27.75" customHeight="1">
      <c r="A288" s="168" t="s">
        <v>381</v>
      </c>
      <c r="B288" s="45" t="s">
        <v>382</v>
      </c>
      <c r="C288" s="163">
        <f>SUM(E288:G288)-D288</f>
        <v>11670587.469999999</v>
      </c>
      <c r="D288" s="163">
        <v>6999190.09</v>
      </c>
      <c r="E288" s="163">
        <v>6381941</v>
      </c>
      <c r="F288" s="163">
        <v>8187836.92</v>
      </c>
      <c r="G288" s="163">
        <v>4099999.64</v>
      </c>
      <c r="H288" s="164">
        <f>SUM(L288+O288+R288)-K288</f>
        <v>10656093.47</v>
      </c>
      <c r="I288" s="165">
        <f>SUM(H288/G13)*100</f>
        <v>3.553953915036803</v>
      </c>
      <c r="J288" s="166">
        <f t="shared" si="29"/>
        <v>91.30725850255764</v>
      </c>
      <c r="K288" s="163">
        <v>6968554.33</v>
      </c>
      <c r="L288" s="163">
        <v>5337447</v>
      </c>
      <c r="M288" s="165">
        <f>SUM(L288/J13)*100</f>
        <v>2.4025982230213394</v>
      </c>
      <c r="N288" s="164">
        <f t="shared" si="30"/>
        <v>83.6335998718885</v>
      </c>
      <c r="O288" s="163">
        <v>8187836.92</v>
      </c>
      <c r="P288" s="165">
        <f>SUM(O288/M14)*100</f>
        <v>29.47222068515043</v>
      </c>
      <c r="Q288" s="167">
        <f t="shared" si="31"/>
        <v>100</v>
      </c>
      <c r="R288" s="163">
        <v>4099363.88</v>
      </c>
      <c r="S288" s="165">
        <f>SUM(R288/P13)*100</f>
        <v>12.004846501789485</v>
      </c>
      <c r="T288" s="167">
        <f t="shared" si="32"/>
        <v>99.98449365717505</v>
      </c>
    </row>
    <row r="289" spans="1:20" ht="80.25" customHeight="1">
      <c r="A289" s="168" t="s">
        <v>383</v>
      </c>
      <c r="B289" s="45" t="s">
        <v>384</v>
      </c>
      <c r="C289" s="163">
        <f>SUM(E289:G289)-D289</f>
        <v>0</v>
      </c>
      <c r="D289" s="163">
        <v>70223</v>
      </c>
      <c r="E289" s="163">
        <v>70223</v>
      </c>
      <c r="F289" s="163"/>
      <c r="G289" s="163"/>
      <c r="H289" s="164">
        <f>SUM(L289+O289+R289)-K289</f>
        <v>0</v>
      </c>
      <c r="I289" s="165">
        <f>SUM(H289/G14)*100</f>
        <v>0</v>
      </c>
      <c r="J289" s="166"/>
      <c r="K289" s="163">
        <v>70223</v>
      </c>
      <c r="L289" s="163">
        <v>70223</v>
      </c>
      <c r="M289" s="165">
        <f>SUM(L289/J14)*100</f>
        <v>0.14361812856220593</v>
      </c>
      <c r="N289" s="164">
        <f t="shared" si="30"/>
        <v>100</v>
      </c>
      <c r="O289" s="163"/>
      <c r="P289" s="165"/>
      <c r="Q289" s="167"/>
      <c r="R289" s="163"/>
      <c r="S289" s="165"/>
      <c r="T289" s="167"/>
    </row>
    <row r="290" spans="1:20" ht="55.5" customHeight="1">
      <c r="A290" s="168" t="s">
        <v>385</v>
      </c>
      <c r="B290" s="45" t="s">
        <v>386</v>
      </c>
      <c r="C290" s="163">
        <f>SUM(E290:G290)-D290</f>
        <v>-2089381.3599999999</v>
      </c>
      <c r="D290" s="163">
        <v>-70223</v>
      </c>
      <c r="E290" s="163">
        <v>-1383252.46</v>
      </c>
      <c r="F290" s="163">
        <v>-706128.9</v>
      </c>
      <c r="G290" s="163">
        <v>-70223</v>
      </c>
      <c r="H290" s="164">
        <f>SUM(L290+O290+R290)-K290</f>
        <v>-2089381.3599999999</v>
      </c>
      <c r="I290" s="165">
        <f>SUM(H290/G13)*100</f>
        <v>-0.6968374559853519</v>
      </c>
      <c r="J290" s="166">
        <f>SUM(H290/C290)*100</f>
        <v>100</v>
      </c>
      <c r="K290" s="163">
        <v>-70223</v>
      </c>
      <c r="L290" s="163">
        <v>-1383252.46</v>
      </c>
      <c r="M290" s="165">
        <f>SUM(L290/J13)*100</f>
        <v>-0.6226572184015873</v>
      </c>
      <c r="N290" s="164">
        <f t="shared" si="30"/>
        <v>100</v>
      </c>
      <c r="O290" s="163">
        <v>-706128.9</v>
      </c>
      <c r="P290" s="165">
        <f>SUM(O290/M13)*100</f>
        <v>-1.398121378800366</v>
      </c>
      <c r="Q290" s="167">
        <f>SUM(O290/F290)*100</f>
        <v>100</v>
      </c>
      <c r="R290" s="163">
        <v>-70223</v>
      </c>
      <c r="S290" s="165">
        <f>SUM(R290/P13)*100</f>
        <v>-0.20564564663509768</v>
      </c>
      <c r="T290" s="167">
        <f>SUM(R290/G290)*100</f>
        <v>100</v>
      </c>
    </row>
    <row r="291" spans="1:20" ht="17.25" customHeight="1">
      <c r="A291" s="169"/>
      <c r="B291" s="34"/>
      <c r="C291" s="170"/>
      <c r="D291" s="170"/>
      <c r="E291" s="170"/>
      <c r="F291" s="170"/>
      <c r="G291" s="170"/>
      <c r="H291" s="171"/>
      <c r="I291" s="170"/>
      <c r="J291" s="172"/>
      <c r="K291" s="170"/>
      <c r="L291" s="170"/>
      <c r="M291" s="170"/>
      <c r="N291" s="171"/>
      <c r="O291" s="170"/>
      <c r="P291" s="170"/>
      <c r="Q291" s="171"/>
      <c r="R291" s="170"/>
      <c r="S291" s="170"/>
      <c r="T291" s="171"/>
    </row>
    <row r="292" spans="1:20" ht="39.75" customHeight="1">
      <c r="A292" s="191" t="s">
        <v>387</v>
      </c>
      <c r="B292" s="191"/>
      <c r="C292" s="191"/>
      <c r="D292" s="191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70"/>
      <c r="T292" s="171"/>
    </row>
    <row r="293" spans="1:18" ht="30" customHeight="1">
      <c r="A293" s="173" t="s">
        <v>388</v>
      </c>
      <c r="B293" s="174"/>
      <c r="C293" s="174"/>
      <c r="D293" s="174"/>
      <c r="E293" s="174"/>
      <c r="F293" s="174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</row>
    <row r="294" spans="1:16" ht="27" customHeight="1">
      <c r="A294" s="228" t="s">
        <v>217</v>
      </c>
      <c r="B294" s="228"/>
      <c r="C294" s="228"/>
      <c r="D294" s="229" t="s">
        <v>353</v>
      </c>
      <c r="E294" s="229"/>
      <c r="F294" s="229"/>
      <c r="G294" s="229"/>
      <c r="H294" s="229"/>
      <c r="I294" s="229"/>
      <c r="J294" s="229" t="s">
        <v>389</v>
      </c>
      <c r="K294" s="229"/>
      <c r="L294" s="229"/>
      <c r="M294" s="229"/>
      <c r="N294" s="229"/>
      <c r="O294" s="229"/>
      <c r="P294" s="177"/>
    </row>
    <row r="295" spans="1:16" ht="48" customHeight="1">
      <c r="A295" s="228"/>
      <c r="B295" s="228"/>
      <c r="C295" s="228"/>
      <c r="D295" s="176" t="s">
        <v>390</v>
      </c>
      <c r="E295" s="230" t="s">
        <v>219</v>
      </c>
      <c r="F295" s="230"/>
      <c r="G295" s="231" t="s">
        <v>10</v>
      </c>
      <c r="H295" s="231"/>
      <c r="I295" s="179" t="s">
        <v>16</v>
      </c>
      <c r="J295" s="176" t="s">
        <v>391</v>
      </c>
      <c r="K295" s="230" t="s">
        <v>219</v>
      </c>
      <c r="L295" s="230"/>
      <c r="M295" s="232" t="s">
        <v>10</v>
      </c>
      <c r="N295" s="232"/>
      <c r="O295" s="180" t="s">
        <v>16</v>
      </c>
      <c r="P295" s="67"/>
    </row>
    <row r="296" spans="1:16" ht="89.25" customHeight="1">
      <c r="A296" s="233" t="s">
        <v>392</v>
      </c>
      <c r="B296" s="233"/>
      <c r="C296" s="233"/>
      <c r="D296" s="155"/>
      <c r="E296" s="234">
        <v>-514332.18</v>
      </c>
      <c r="F296" s="234"/>
      <c r="G296" s="223">
        <v>-514332.18</v>
      </c>
      <c r="H296" s="223"/>
      <c r="I296" s="156">
        <f>SUM(G296/E296)*100</f>
        <v>100</v>
      </c>
      <c r="J296" s="178"/>
      <c r="K296" s="230"/>
      <c r="L296" s="230"/>
      <c r="M296" s="235"/>
      <c r="N296" s="235"/>
      <c r="O296" s="181"/>
      <c r="P296" s="67"/>
    </row>
    <row r="297" spans="1:16" ht="75.75" customHeight="1">
      <c r="A297" s="233" t="s">
        <v>393</v>
      </c>
      <c r="B297" s="233"/>
      <c r="C297" s="233"/>
      <c r="D297" s="155"/>
      <c r="E297" s="223" t="s">
        <v>394</v>
      </c>
      <c r="F297" s="223"/>
      <c r="G297" s="223">
        <v>-636997.36</v>
      </c>
      <c r="H297" s="223"/>
      <c r="I297" s="156">
        <f>SUM(G297/E297)*100</f>
        <v>100</v>
      </c>
      <c r="J297" s="178"/>
      <c r="K297" s="230"/>
      <c r="L297" s="230"/>
      <c r="M297" s="235"/>
      <c r="N297" s="235"/>
      <c r="O297" s="181"/>
      <c r="P297" s="67"/>
    </row>
    <row r="298" spans="1:16" ht="110.25" customHeight="1">
      <c r="A298" s="236" t="s">
        <v>395</v>
      </c>
      <c r="B298" s="236"/>
      <c r="C298" s="236"/>
      <c r="D298" s="152"/>
      <c r="E298" s="223">
        <v>-195577.92</v>
      </c>
      <c r="F298" s="223"/>
      <c r="G298" s="223">
        <v>-195577.92</v>
      </c>
      <c r="H298" s="223"/>
      <c r="I298" s="156">
        <f>SUM(G298/E298)*100</f>
        <v>100</v>
      </c>
      <c r="J298" s="155"/>
      <c r="K298" s="222"/>
      <c r="L298" s="222"/>
      <c r="M298" s="235"/>
      <c r="N298" s="235"/>
      <c r="O298" s="181"/>
      <c r="P298" s="67"/>
    </row>
    <row r="299" spans="1:16" ht="76.5" customHeight="1">
      <c r="A299" s="237" t="s">
        <v>396</v>
      </c>
      <c r="B299" s="237"/>
      <c r="C299" s="237"/>
      <c r="D299" s="152"/>
      <c r="E299" s="223">
        <v>-36345</v>
      </c>
      <c r="F299" s="223"/>
      <c r="G299" s="223">
        <v>-36345</v>
      </c>
      <c r="H299" s="223"/>
      <c r="I299" s="156">
        <f>SUM(G299/E299)*100</f>
        <v>100</v>
      </c>
      <c r="J299" s="155"/>
      <c r="K299" s="222"/>
      <c r="L299" s="222"/>
      <c r="M299" s="235"/>
      <c r="N299" s="235"/>
      <c r="O299" s="181"/>
      <c r="P299" s="67"/>
    </row>
    <row r="300" spans="1:16" ht="31.5" customHeight="1">
      <c r="A300" s="238" t="s">
        <v>397</v>
      </c>
      <c r="B300" s="238"/>
      <c r="C300" s="238"/>
      <c r="D300" s="152"/>
      <c r="E300" s="223"/>
      <c r="F300" s="223"/>
      <c r="G300" s="223"/>
      <c r="H300" s="223"/>
      <c r="I300" s="156"/>
      <c r="J300" s="155"/>
      <c r="K300" s="222">
        <v>-106323.28</v>
      </c>
      <c r="L300" s="222"/>
      <c r="M300" s="222">
        <v>-106323.28</v>
      </c>
      <c r="N300" s="222"/>
      <c r="O300" s="182">
        <f>SUM(M300/K300)*100</f>
        <v>100</v>
      </c>
      <c r="P300" s="67"/>
    </row>
    <row r="301" spans="1:16" ht="90" customHeight="1">
      <c r="A301" s="238" t="s">
        <v>398</v>
      </c>
      <c r="B301" s="238"/>
      <c r="C301" s="238"/>
      <c r="D301" s="152"/>
      <c r="E301" s="223"/>
      <c r="F301" s="223"/>
      <c r="G301" s="223"/>
      <c r="H301" s="223"/>
      <c r="I301" s="156"/>
      <c r="J301" s="155"/>
      <c r="K301" s="222">
        <v>-305900.87</v>
      </c>
      <c r="L301" s="222"/>
      <c r="M301" s="239">
        <v>-305900.87</v>
      </c>
      <c r="N301" s="239"/>
      <c r="O301" s="182">
        <f>SUM(M301/K301)*100</f>
        <v>100</v>
      </c>
      <c r="P301" s="67"/>
    </row>
    <row r="302" spans="1:16" ht="69" customHeight="1">
      <c r="A302" s="238" t="s">
        <v>399</v>
      </c>
      <c r="B302" s="238"/>
      <c r="C302" s="238"/>
      <c r="D302" s="152"/>
      <c r="E302" s="223"/>
      <c r="F302" s="223"/>
      <c r="G302" s="223"/>
      <c r="H302" s="223"/>
      <c r="I302" s="156"/>
      <c r="J302" s="155"/>
      <c r="K302" s="222">
        <v>-293904.75</v>
      </c>
      <c r="L302" s="222"/>
      <c r="M302" s="239">
        <v>-293904.75</v>
      </c>
      <c r="N302" s="239"/>
      <c r="O302" s="182">
        <f>SUM(M302/K302)*100</f>
        <v>100</v>
      </c>
      <c r="P302" s="67"/>
    </row>
    <row r="303" spans="1:16" ht="311.25" customHeight="1">
      <c r="A303" s="240" t="s">
        <v>400</v>
      </c>
      <c r="B303" s="240"/>
      <c r="C303" s="240"/>
      <c r="D303" s="152"/>
      <c r="E303" s="223"/>
      <c r="F303" s="223"/>
      <c r="G303" s="223"/>
      <c r="H303" s="223"/>
      <c r="I303" s="156"/>
      <c r="J303" s="155">
        <v>-70223</v>
      </c>
      <c r="K303" s="222">
        <v>-70223</v>
      </c>
      <c r="L303" s="222"/>
      <c r="M303" s="241">
        <v>-70223</v>
      </c>
      <c r="N303" s="241"/>
      <c r="O303" s="182">
        <f>SUM(M303/K303)*100</f>
        <v>100</v>
      </c>
      <c r="P303" s="67"/>
    </row>
    <row r="304" spans="1:16" ht="15.75" customHeight="1">
      <c r="A304" s="242" t="s">
        <v>222</v>
      </c>
      <c r="B304" s="242"/>
      <c r="C304" s="242"/>
      <c r="D304" s="183">
        <f>SUM(D303:D303)</f>
        <v>0</v>
      </c>
      <c r="E304" s="243">
        <f>SUM(E296+E297+E298+E299+E303)</f>
        <v>-1383252.46</v>
      </c>
      <c r="F304" s="243"/>
      <c r="G304" s="243">
        <f>SUM(G296:G303)</f>
        <v>-1383252.46</v>
      </c>
      <c r="H304" s="243"/>
      <c r="I304" s="159">
        <f>SUM(G304/E304)*100</f>
        <v>100</v>
      </c>
      <c r="J304" s="160">
        <f>SUM(J303:J303)</f>
        <v>-70223</v>
      </c>
      <c r="K304" s="227">
        <f>SUM(K300:K303)</f>
        <v>-776351.9</v>
      </c>
      <c r="L304" s="227">
        <f>SUM(L300:L303)</f>
        <v>0</v>
      </c>
      <c r="M304" s="227">
        <f>SUM(M300:M303)</f>
        <v>-776351.9</v>
      </c>
      <c r="N304" s="227">
        <f>SUM(N300:N303)</f>
        <v>0</v>
      </c>
      <c r="O304" s="184">
        <f>SUM(M304/K304)*100</f>
        <v>100</v>
      </c>
      <c r="P304" s="67"/>
    </row>
    <row r="305" ht="14.25" customHeight="1">
      <c r="O305" s="185"/>
    </row>
    <row r="310" ht="14.25" customHeight="1">
      <c r="F310" s="2" t="s">
        <v>23</v>
      </c>
    </row>
  </sheetData>
  <sheetProtection selectLockedCells="1" selectUnlockedCells="1"/>
  <mergeCells count="234">
    <mergeCell ref="A304:C304"/>
    <mergeCell ref="E304:F304"/>
    <mergeCell ref="G304:H304"/>
    <mergeCell ref="K304:L304"/>
    <mergeCell ref="M304:N304"/>
    <mergeCell ref="A302:C302"/>
    <mergeCell ref="E302:F302"/>
    <mergeCell ref="G302:H302"/>
    <mergeCell ref="K302:L302"/>
    <mergeCell ref="M302:N302"/>
    <mergeCell ref="A303:C303"/>
    <mergeCell ref="E303:F303"/>
    <mergeCell ref="G303:H303"/>
    <mergeCell ref="K303:L303"/>
    <mergeCell ref="M303:N303"/>
    <mergeCell ref="A300:C300"/>
    <mergeCell ref="E300:F300"/>
    <mergeCell ref="G300:H300"/>
    <mergeCell ref="K300:L300"/>
    <mergeCell ref="M300:N300"/>
    <mergeCell ref="A301:C301"/>
    <mergeCell ref="E301:F301"/>
    <mergeCell ref="G301:H301"/>
    <mergeCell ref="K301:L301"/>
    <mergeCell ref="M301:N301"/>
    <mergeCell ref="A298:C298"/>
    <mergeCell ref="E298:F298"/>
    <mergeCell ref="G298:H298"/>
    <mergeCell ref="K298:L298"/>
    <mergeCell ref="M298:N298"/>
    <mergeCell ref="A299:C299"/>
    <mergeCell ref="E299:F299"/>
    <mergeCell ref="G299:H299"/>
    <mergeCell ref="K299:L299"/>
    <mergeCell ref="M299:N299"/>
    <mergeCell ref="A296:C296"/>
    <mergeCell ref="E296:F296"/>
    <mergeCell ref="G296:H296"/>
    <mergeCell ref="K296:L296"/>
    <mergeCell ref="M296:N296"/>
    <mergeCell ref="A297:C297"/>
    <mergeCell ref="E297:F297"/>
    <mergeCell ref="G297:H297"/>
    <mergeCell ref="K297:L297"/>
    <mergeCell ref="M297:N297"/>
    <mergeCell ref="A292:R292"/>
    <mergeCell ref="A294:C295"/>
    <mergeCell ref="D294:I294"/>
    <mergeCell ref="J294:O294"/>
    <mergeCell ref="E295:F295"/>
    <mergeCell ref="G295:H295"/>
    <mergeCell ref="K295:L295"/>
    <mergeCell ref="M295:N295"/>
    <mergeCell ref="A276:B276"/>
    <mergeCell ref="E276:F276"/>
    <mergeCell ref="H276:I276"/>
    <mergeCell ref="J276:K276"/>
    <mergeCell ref="A279:R279"/>
    <mergeCell ref="A281:A282"/>
    <mergeCell ref="B281:B282"/>
    <mergeCell ref="C281:G281"/>
    <mergeCell ref="H281:T281"/>
    <mergeCell ref="A274:B274"/>
    <mergeCell ref="E274:F274"/>
    <mergeCell ref="H274:I274"/>
    <mergeCell ref="J274:K274"/>
    <mergeCell ref="A275:B275"/>
    <mergeCell ref="E275:F275"/>
    <mergeCell ref="H275:I275"/>
    <mergeCell ref="J275:K275"/>
    <mergeCell ref="A272:B272"/>
    <mergeCell ref="E272:F272"/>
    <mergeCell ref="H272:I272"/>
    <mergeCell ref="J272:K272"/>
    <mergeCell ref="A273:B273"/>
    <mergeCell ref="E273:F273"/>
    <mergeCell ref="H273:I273"/>
    <mergeCell ref="J273:K273"/>
    <mergeCell ref="A270:B270"/>
    <mergeCell ref="E270:F270"/>
    <mergeCell ref="H270:I270"/>
    <mergeCell ref="J270:K270"/>
    <mergeCell ref="A271:B271"/>
    <mergeCell ref="E271:F271"/>
    <mergeCell ref="H271:I271"/>
    <mergeCell ref="J271:K271"/>
    <mergeCell ref="A268:B268"/>
    <mergeCell ref="E268:F268"/>
    <mergeCell ref="H268:I268"/>
    <mergeCell ref="J268:K268"/>
    <mergeCell ref="A269:B269"/>
    <mergeCell ref="E269:F269"/>
    <mergeCell ref="H269:I269"/>
    <mergeCell ref="J269:K269"/>
    <mergeCell ref="A264:R264"/>
    <mergeCell ref="A266:B267"/>
    <mergeCell ref="C266:C267"/>
    <mergeCell ref="D266:G266"/>
    <mergeCell ref="H266:L266"/>
    <mergeCell ref="E267:F267"/>
    <mergeCell ref="H267:I267"/>
    <mergeCell ref="J267:K267"/>
    <mergeCell ref="A258:R258"/>
    <mergeCell ref="A259:R259"/>
    <mergeCell ref="A260:R260"/>
    <mergeCell ref="A261:R261"/>
    <mergeCell ref="A262:R262"/>
    <mergeCell ref="A263:R263"/>
    <mergeCell ref="A247:A248"/>
    <mergeCell ref="B247:B248"/>
    <mergeCell ref="C247:F247"/>
    <mergeCell ref="G247:R247"/>
    <mergeCell ref="A256:R256"/>
    <mergeCell ref="A257:R257"/>
    <mergeCell ref="A244:C244"/>
    <mergeCell ref="E244:F244"/>
    <mergeCell ref="G244:H244"/>
    <mergeCell ref="A245:C245"/>
    <mergeCell ref="E245:F245"/>
    <mergeCell ref="G245:H245"/>
    <mergeCell ref="A242:C242"/>
    <mergeCell ref="E242:F242"/>
    <mergeCell ref="G242:H242"/>
    <mergeCell ref="A243:C243"/>
    <mergeCell ref="E243:F243"/>
    <mergeCell ref="G243:H243"/>
    <mergeCell ref="A240:C240"/>
    <mergeCell ref="E240:F240"/>
    <mergeCell ref="G240:H240"/>
    <mergeCell ref="A241:C241"/>
    <mergeCell ref="E241:F241"/>
    <mergeCell ref="G241:H241"/>
    <mergeCell ref="A238:C238"/>
    <mergeCell ref="E238:F238"/>
    <mergeCell ref="G238:H238"/>
    <mergeCell ref="A239:C239"/>
    <mergeCell ref="E239:F239"/>
    <mergeCell ref="G239:H239"/>
    <mergeCell ref="A230:R230"/>
    <mergeCell ref="A231:R231"/>
    <mergeCell ref="A232:R232"/>
    <mergeCell ref="A233:R233"/>
    <mergeCell ref="A234:R234"/>
    <mergeCell ref="A236:R236"/>
    <mergeCell ref="A188:R188"/>
    <mergeCell ref="A189:R189"/>
    <mergeCell ref="A191:A192"/>
    <mergeCell ref="B191:B192"/>
    <mergeCell ref="C191:F191"/>
    <mergeCell ref="G191:R191"/>
    <mergeCell ref="A169:R169"/>
    <mergeCell ref="A170:R170"/>
    <mergeCell ref="A175:R175"/>
    <mergeCell ref="A176:A177"/>
    <mergeCell ref="B176:B177"/>
    <mergeCell ref="C176:F176"/>
    <mergeCell ref="G176:R176"/>
    <mergeCell ref="A146:A147"/>
    <mergeCell ref="B146:B147"/>
    <mergeCell ref="C146:F146"/>
    <mergeCell ref="G146:R146"/>
    <mergeCell ref="A154:R154"/>
    <mergeCell ref="A156:A157"/>
    <mergeCell ref="B156:B157"/>
    <mergeCell ref="C156:F156"/>
    <mergeCell ref="G156:R156"/>
    <mergeCell ref="A135:R135"/>
    <mergeCell ref="A136:R136"/>
    <mergeCell ref="A138:R138"/>
    <mergeCell ref="A140:R140"/>
    <mergeCell ref="A142:R142"/>
    <mergeCell ref="A144:R144"/>
    <mergeCell ref="A111:R111"/>
    <mergeCell ref="A114:A115"/>
    <mergeCell ref="B114:B115"/>
    <mergeCell ref="C114:F114"/>
    <mergeCell ref="G114:R114"/>
    <mergeCell ref="A134:R134"/>
    <mergeCell ref="A101:A102"/>
    <mergeCell ref="B101:B102"/>
    <mergeCell ref="C101:F101"/>
    <mergeCell ref="G101:R101"/>
    <mergeCell ref="A109:R109"/>
    <mergeCell ref="A110:R110"/>
    <mergeCell ref="A94:A95"/>
    <mergeCell ref="B94:B95"/>
    <mergeCell ref="C94:F94"/>
    <mergeCell ref="G94:R94"/>
    <mergeCell ref="A99:R99"/>
    <mergeCell ref="A100:R100"/>
    <mergeCell ref="A84:R84"/>
    <mergeCell ref="A86:A87"/>
    <mergeCell ref="B86:B87"/>
    <mergeCell ref="C86:F86"/>
    <mergeCell ref="G86:R86"/>
    <mergeCell ref="A92:R92"/>
    <mergeCell ref="A65:R65"/>
    <mergeCell ref="A66:R66"/>
    <mergeCell ref="A67:R67"/>
    <mergeCell ref="A68:R68"/>
    <mergeCell ref="A69:A70"/>
    <mergeCell ref="B69:B70"/>
    <mergeCell ref="C69:F69"/>
    <mergeCell ref="G69:R69"/>
    <mergeCell ref="A46:R46"/>
    <mergeCell ref="A48:A49"/>
    <mergeCell ref="B48:B49"/>
    <mergeCell ref="C48:F48"/>
    <mergeCell ref="G48:R48"/>
    <mergeCell ref="A64:R64"/>
    <mergeCell ref="A35:R35"/>
    <mergeCell ref="A36:R36"/>
    <mergeCell ref="A38:A39"/>
    <mergeCell ref="B38:B39"/>
    <mergeCell ref="C38:F38"/>
    <mergeCell ref="G38:R38"/>
    <mergeCell ref="A22:R22"/>
    <mergeCell ref="A23:Q23"/>
    <mergeCell ref="A25:A26"/>
    <mergeCell ref="B25:B26"/>
    <mergeCell ref="C25:F25"/>
    <mergeCell ref="G25:R25"/>
    <mergeCell ref="A11:A12"/>
    <mergeCell ref="B11:B12"/>
    <mergeCell ref="C11:F11"/>
    <mergeCell ref="G11:R11"/>
    <mergeCell ref="A19:Q19"/>
    <mergeCell ref="A21:R21"/>
    <mergeCell ref="A1:R1"/>
    <mergeCell ref="A3:R3"/>
    <mergeCell ref="A4:R4"/>
    <mergeCell ref="A5:R5"/>
    <mergeCell ref="A6:R6"/>
    <mergeCell ref="A7:R7"/>
  </mergeCells>
  <printOptions/>
  <pageMargins left="0.3937007874015748" right="0.1968503937007874" top="0.3937007874015748" bottom="0" header="0" footer="0"/>
  <pageSetup fitToHeight="0" fitToWidth="1" horizontalDpi="300" verticalDpi="300" orientation="landscape" pageOrder="overThenDown" paperSize="9" scale="57" r:id="rId1"/>
  <rowBreaks count="3" manualBreakCount="3">
    <brk id="108" max="255" man="1"/>
    <brk id="145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2022-02-28T07:31:07Z</cp:lastPrinted>
  <dcterms:created xsi:type="dcterms:W3CDTF">2012-01-26T12:25:07Z</dcterms:created>
  <dcterms:modified xsi:type="dcterms:W3CDTF">2022-02-28T07:48:58Z</dcterms:modified>
  <cp:category/>
  <cp:version/>
  <cp:contentType/>
  <cp:contentStatus/>
  <cp:revision>93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#Н/Д</vt:lpwstr>
  </property>
</Properties>
</file>